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885" tabRatio="698" firstSheet="24" activeTab="30"/>
  </bookViews>
  <sheets>
    <sheet name="Alella" sheetId="1" r:id="rId1"/>
    <sheet name="Arenys de Mar" sheetId="2" r:id="rId2"/>
    <sheet name="Arenys de Munt" sheetId="3" r:id="rId3"/>
    <sheet name="Argentona" sheetId="4" r:id="rId4"/>
    <sheet name="Cabrera de Mar" sheetId="5" r:id="rId5"/>
    <sheet name="Cabrils" sheetId="6" r:id="rId6"/>
    <sheet name="Caldes d'Estrac" sheetId="7" r:id="rId7"/>
    <sheet name="Calella" sheetId="8" r:id="rId8"/>
    <sheet name="Canet de Mar" sheetId="9" r:id="rId9"/>
    <sheet name="Dosrius" sheetId="10" r:id="rId10"/>
    <sheet name="Malgrat de Mar" sheetId="11" r:id="rId11"/>
    <sheet name="El Masnou" sheetId="12" r:id="rId12"/>
    <sheet name="Mataró" sheetId="13" r:id="rId13"/>
    <sheet name="Montgat" sheetId="14" r:id="rId14"/>
    <sheet name="Òrrius" sheetId="15" r:id="rId15"/>
    <sheet name="Palafolls" sheetId="16" r:id="rId16"/>
    <sheet name="Pineda de Mar" sheetId="17" r:id="rId17"/>
    <sheet name="Premià de Dalt" sheetId="18" r:id="rId18"/>
    <sheet name="Premià de Mar" sheetId="19" r:id="rId19"/>
    <sheet name="Sant Andreu de Llavaneres" sheetId="20" r:id="rId20"/>
    <sheet name="Sant Cebrià de Vallalta" sheetId="21" r:id="rId21"/>
    <sheet name="Sant Iscle de Vallalta" sheetId="22" r:id="rId22"/>
    <sheet name="Sant Pol de Mar" sheetId="23" r:id="rId23"/>
    <sheet name="Sant Vicenç de Montalt" sheetId="24" r:id="rId24"/>
    <sheet name="Santa Susanna" sheetId="25" r:id="rId25"/>
    <sheet name="Teià" sheetId="26" r:id="rId26"/>
    <sheet name="Tiana" sheetId="27" r:id="rId27"/>
    <sheet name="Tordera" sheetId="28" r:id="rId28"/>
    <sheet name="Vilassar de Dalt" sheetId="29" r:id="rId29"/>
    <sheet name="Vilassar de Mar" sheetId="30" r:id="rId30"/>
    <sheet name="Maresme" sheetId="31" r:id="rId31"/>
  </sheets>
  <definedNames/>
  <calcPr fullCalcOnLoad="1"/>
</workbook>
</file>

<file path=xl/sharedStrings.xml><?xml version="1.0" encoding="utf-8"?>
<sst xmlns="http://schemas.openxmlformats.org/spreadsheetml/2006/main" count="7626" uniqueCount="227">
  <si>
    <t>TOTAL POBLACIÓ</t>
  </si>
  <si>
    <t>TOTAL HOMES</t>
  </si>
  <si>
    <t>TOTAL DONES</t>
  </si>
  <si>
    <t>Total estrangers</t>
  </si>
  <si>
    <t>ÀSIA</t>
  </si>
  <si>
    <t>ÀFRICA</t>
  </si>
  <si>
    <t xml:space="preserve">EUROPA </t>
  </si>
  <si>
    <t>AMERICA</t>
  </si>
  <si>
    <t>OCEANIA</t>
  </si>
  <si>
    <t>ALTRES</t>
  </si>
  <si>
    <t>H</t>
  </si>
  <si>
    <t>D</t>
  </si>
  <si>
    <t>À.NORD</t>
  </si>
  <si>
    <t>RESTA</t>
  </si>
  <si>
    <t>UNIÓ EU.</t>
  </si>
  <si>
    <t xml:space="preserve">RESTA </t>
  </si>
  <si>
    <t>A.LLATINA</t>
  </si>
  <si>
    <t xml:space="preserve">A. NORD </t>
  </si>
  <si>
    <t>Genèric</t>
  </si>
  <si>
    <t>Algèria</t>
  </si>
  <si>
    <t>Alemanya</t>
  </si>
  <si>
    <t>Albània</t>
  </si>
  <si>
    <t>Argentina</t>
  </si>
  <si>
    <t>Canadà</t>
  </si>
  <si>
    <t>Austràlia</t>
  </si>
  <si>
    <t>Apàtrides</t>
  </si>
  <si>
    <t>Egipte</t>
  </si>
  <si>
    <t>Angola</t>
  </si>
  <si>
    <t>Àustria</t>
  </si>
  <si>
    <t>Andorra</t>
  </si>
  <si>
    <t>Bahames</t>
  </si>
  <si>
    <t>Líbia</t>
  </si>
  <si>
    <t>Benín</t>
  </si>
  <si>
    <t>Bèlgica</t>
  </si>
  <si>
    <t>Islàndia</t>
  </si>
  <si>
    <t>Belize</t>
  </si>
  <si>
    <t>Armènia</t>
  </si>
  <si>
    <t>Marroc</t>
  </si>
  <si>
    <t>Dinamarca</t>
  </si>
  <si>
    <t>Bulgària</t>
  </si>
  <si>
    <t>Liechtenstein</t>
  </si>
  <si>
    <t xml:space="preserve">Papua </t>
  </si>
  <si>
    <t>Azerbaidjan</t>
  </si>
  <si>
    <t>Mauritània</t>
  </si>
  <si>
    <t>Burundi</t>
  </si>
  <si>
    <t>Eslovàquia</t>
  </si>
  <si>
    <t>CEI</t>
  </si>
  <si>
    <t>Mònaco</t>
  </si>
  <si>
    <t>Brasil</t>
  </si>
  <si>
    <t>Bahrain</t>
  </si>
  <si>
    <t>Tunísia</t>
  </si>
  <si>
    <t>Eslovènia</t>
  </si>
  <si>
    <t>Croàcia</t>
  </si>
  <si>
    <t>Noruega</t>
  </si>
  <si>
    <t>Colòmbia</t>
  </si>
  <si>
    <t>Bangladesh</t>
  </si>
  <si>
    <t>Estònia</t>
  </si>
  <si>
    <t>Iugoslàvia</t>
  </si>
  <si>
    <t>Suïssa</t>
  </si>
  <si>
    <t>Camerun</t>
  </si>
  <si>
    <t>Finlàndia</t>
  </si>
  <si>
    <t>Cuba</t>
  </si>
  <si>
    <t>Comores</t>
  </si>
  <si>
    <t>França</t>
  </si>
  <si>
    <t>Moldàvia</t>
  </si>
  <si>
    <t>Dominica</t>
  </si>
  <si>
    <t>Filipines</t>
  </si>
  <si>
    <t>Congo Bra</t>
  </si>
  <si>
    <t>Grècia</t>
  </si>
  <si>
    <t>Romania</t>
  </si>
  <si>
    <t>Equador</t>
  </si>
  <si>
    <t>Geòrgia</t>
  </si>
  <si>
    <t>Etiòpia</t>
  </si>
  <si>
    <t>Hongria</t>
  </si>
  <si>
    <t>Rússia</t>
  </si>
  <si>
    <t>Guatemala</t>
  </si>
  <si>
    <t>Gabon</t>
  </si>
  <si>
    <t>Irlanda</t>
  </si>
  <si>
    <t>Haití</t>
  </si>
  <si>
    <t>Iemen</t>
  </si>
  <si>
    <t>Gàmbia</t>
  </si>
  <si>
    <t>Itàlia</t>
  </si>
  <si>
    <t>Ucraïna</t>
  </si>
  <si>
    <t>Hondures</t>
  </si>
  <si>
    <t>Índia</t>
  </si>
  <si>
    <t>Ghana</t>
  </si>
  <si>
    <t>Letònia</t>
  </si>
  <si>
    <t>Jamaica</t>
  </si>
  <si>
    <t>Indonèsia</t>
  </si>
  <si>
    <t>Lituània</t>
  </si>
  <si>
    <t>Mèxic</t>
  </si>
  <si>
    <t>Iran</t>
  </si>
  <si>
    <t>Luxemburg</t>
  </si>
  <si>
    <t>Nicaragua</t>
  </si>
  <si>
    <t>Iraq</t>
  </si>
  <si>
    <t>Malta</t>
  </si>
  <si>
    <t>Israel</t>
  </si>
  <si>
    <t>Kenya</t>
  </si>
  <si>
    <t>P. Baixos</t>
  </si>
  <si>
    <t>Panamà</t>
  </si>
  <si>
    <t>Japó</t>
  </si>
  <si>
    <t>Libèria</t>
  </si>
  <si>
    <t>Polònia</t>
  </si>
  <si>
    <t>Paraguai</t>
  </si>
  <si>
    <t>Jordània</t>
  </si>
  <si>
    <t>Mali</t>
  </si>
  <si>
    <t>Portugal</t>
  </si>
  <si>
    <t>Perú</t>
  </si>
  <si>
    <t>Kazakhstan</t>
  </si>
  <si>
    <t>Maurici</t>
  </si>
  <si>
    <t>Regne Unit</t>
  </si>
  <si>
    <t>Kirguizistan</t>
  </si>
  <si>
    <t>Moçambic</t>
  </si>
  <si>
    <t>Suècia</t>
  </si>
  <si>
    <t>Salvador</t>
  </si>
  <si>
    <t>Kuwait</t>
  </si>
  <si>
    <t>Namíbia</t>
  </si>
  <si>
    <t>Txèquia</t>
  </si>
  <si>
    <t>Líban</t>
  </si>
  <si>
    <t>Níger</t>
  </si>
  <si>
    <t>Xipre</t>
  </si>
  <si>
    <t>Uruguai</t>
  </si>
  <si>
    <t>Malàsia</t>
  </si>
  <si>
    <t>Nigèria</t>
  </si>
  <si>
    <t>Veneçuela</t>
  </si>
  <si>
    <t>Myanmar</t>
  </si>
  <si>
    <t>Xile</t>
  </si>
  <si>
    <t>Nepal</t>
  </si>
  <si>
    <t>Oman</t>
  </si>
  <si>
    <t>Ruanda</t>
  </si>
  <si>
    <t>Palestina</t>
  </si>
  <si>
    <t>Pakistan</t>
  </si>
  <si>
    <t>Singapur</t>
  </si>
  <si>
    <t>Senegal</t>
  </si>
  <si>
    <t>Síria</t>
  </si>
  <si>
    <t>Seychelles</t>
  </si>
  <si>
    <t>Sri Lanka</t>
  </si>
  <si>
    <t>Somàlia</t>
  </si>
  <si>
    <t>Tailàndia</t>
  </si>
  <si>
    <t>Sudàfrica</t>
  </si>
  <si>
    <t>Taiwan</t>
  </si>
  <si>
    <t>Sudan</t>
  </si>
  <si>
    <t>Turquia</t>
  </si>
  <si>
    <t>Tanzània</t>
  </si>
  <si>
    <t>Uzbekistan</t>
  </si>
  <si>
    <t>Togo</t>
  </si>
  <si>
    <t>Vietnam</t>
  </si>
  <si>
    <t>Txad</t>
  </si>
  <si>
    <t>Xina</t>
  </si>
  <si>
    <t>Zimbabwe</t>
  </si>
  <si>
    <t>Total</t>
  </si>
  <si>
    <t>% H-D</t>
  </si>
  <si>
    <t>TOTAL</t>
  </si>
  <si>
    <t>Aràbia Saudita</t>
  </si>
  <si>
    <t>Malawi</t>
  </si>
  <si>
    <t>Guyana</t>
  </si>
  <si>
    <t>Surinam</t>
  </si>
  <si>
    <t>%</t>
  </si>
  <si>
    <t>Cap Verd</t>
  </si>
  <si>
    <t>Afganistan</t>
  </si>
  <si>
    <t>Corea del Nord</t>
  </si>
  <si>
    <t>Corea del Sud</t>
  </si>
  <si>
    <t>Hong Kong</t>
  </si>
  <si>
    <t>Serra Leone</t>
  </si>
  <si>
    <t>Sao Tomé</t>
  </si>
  <si>
    <t>Guinea Bissau</t>
  </si>
  <si>
    <t>Guinea Equitorial</t>
  </si>
  <si>
    <t>Costa d'Ivori</t>
  </si>
  <si>
    <t>Burkina Faso</t>
  </si>
  <si>
    <t>Bielorússia</t>
  </si>
  <si>
    <t>Bòsnia Herz.</t>
  </si>
  <si>
    <t>Sèrbia i Mont.</t>
  </si>
  <si>
    <t>Costa Rica</t>
  </si>
  <si>
    <t>Puerto Rico</t>
  </si>
  <si>
    <t>Trinidad-Tobago</t>
  </si>
  <si>
    <t>Rep. Dominicana</t>
  </si>
  <si>
    <t>Rep. Centrafricana</t>
  </si>
  <si>
    <t>Rep. Dem. Congo</t>
  </si>
  <si>
    <t>Rep. Guinea</t>
  </si>
  <si>
    <t>Estats Units</t>
  </si>
  <si>
    <t>Nova Zelanda</t>
  </si>
  <si>
    <t>Samoa Occid.</t>
  </si>
  <si>
    <t>Orig. desc.</t>
  </si>
  <si>
    <t>Alella</t>
  </si>
  <si>
    <t>Arenys de Mar</t>
  </si>
  <si>
    <t>Maresme</t>
  </si>
  <si>
    <t>Arenys de Munt</t>
  </si>
  <si>
    <t>Calella</t>
  </si>
  <si>
    <t>Canet de Mar</t>
  </si>
  <si>
    <t>Dosrius</t>
  </si>
  <si>
    <t>Òrrius</t>
  </si>
  <si>
    <t>Palafolls</t>
  </si>
  <si>
    <t>Pineda de Mar</t>
  </si>
  <si>
    <t>Premià de Dalt</t>
  </si>
  <si>
    <t>El Masnou</t>
  </si>
  <si>
    <t>Montgat</t>
  </si>
  <si>
    <t>Mataró</t>
  </si>
  <si>
    <t>Premià de Mar</t>
  </si>
  <si>
    <t>Sant Andreu de Llavaneres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</si>
  <si>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</si>
  <si>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</si>
  <si>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</si>
  <si>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</si>
  <si>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</si>
  <si>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</si>
  <si>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</si>
  <si>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Cabrils</t>
  </si>
  <si>
    <t>Caldes d'Estrac</t>
  </si>
  <si>
    <t>Sant Cebrià de Vallalta</t>
  </si>
  <si>
    <t>Sant Iscle de Vallalta</t>
  </si>
  <si>
    <t>Sant Pol de Mar</t>
  </si>
  <si>
    <t>Malgrat de Mar</t>
  </si>
  <si>
    <t>Argentona</t>
  </si>
  <si>
    <t>Madagascar</t>
  </si>
  <si>
    <t>Antigua i Barbuda</t>
  </si>
  <si>
    <t>Macedònia</t>
  </si>
  <si>
    <t>Zàmbia</t>
  </si>
  <si>
    <t>Cambodja</t>
  </si>
  <si>
    <t>Laos</t>
  </si>
  <si>
    <t>Lesotho</t>
  </si>
  <si>
    <t>Cabrera de Mar</t>
  </si>
  <si>
    <t>Mongòlia</t>
  </si>
  <si>
    <t>Uganda</t>
  </si>
  <si>
    <t>Botswana</t>
  </si>
  <si>
    <t>Turkmenistan</t>
  </si>
  <si>
    <t>ESTRANGERS EMPADRONATS A 31 DE DESEMBRE DE 2015</t>
  </si>
  <si>
    <t>Bolívia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</si>
</sst>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0.0"/>
    <numFmt numFmtId="174" formatCode="#,##0.0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3" fillId="36" borderId="13" xfId="0" applyFont="1" applyFill="1" applyBorder="1" applyAlignment="1" applyProtection="1">
      <alignment horizontal="left" vertical="center"/>
      <protection/>
    </xf>
    <xf numFmtId="0" fontId="3" fillId="37" borderId="13" xfId="0" applyFont="1" applyFill="1" applyBorder="1" applyAlignment="1" applyProtection="1">
      <alignment horizontal="left" vertical="center"/>
      <protection/>
    </xf>
    <xf numFmtId="0" fontId="3" fillId="38" borderId="13" xfId="0" applyFont="1" applyFill="1" applyBorder="1" applyAlignment="1" applyProtection="1">
      <alignment horizontal="left" vertical="center"/>
      <protection/>
    </xf>
    <xf numFmtId="0" fontId="3" fillId="39" borderId="13" xfId="0" applyFont="1" applyFill="1" applyBorder="1" applyAlignment="1" applyProtection="1">
      <alignment horizontal="left" vertical="center" wrapText="1"/>
      <protection/>
    </xf>
    <xf numFmtId="0" fontId="3" fillId="40" borderId="11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right" vertical="center" wrapText="1"/>
      <protection/>
    </xf>
    <xf numFmtId="1" fontId="3" fillId="0" borderId="0" xfId="0" applyNumberFormat="1" applyFont="1" applyBorder="1" applyAlignment="1" applyProtection="1">
      <alignment vertical="center" wrapText="1"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" fontId="3" fillId="0" borderId="0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64" fontId="4" fillId="0" borderId="22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/>
    </xf>
    <xf numFmtId="173" fontId="5" fillId="0" borderId="27" xfId="0" applyNumberFormat="1" applyFont="1" applyBorder="1" applyAlignment="1" applyProtection="1">
      <alignment horizontal="center" vertical="center" wrapText="1"/>
      <protection/>
    </xf>
    <xf numFmtId="173" fontId="5" fillId="0" borderId="28" xfId="0" applyNumberFormat="1" applyFont="1" applyBorder="1" applyAlignment="1" applyProtection="1">
      <alignment horizontal="center" vertical="center" wrapText="1"/>
      <protection/>
    </xf>
    <xf numFmtId="173" fontId="5" fillId="0" borderId="29" xfId="0" applyNumberFormat="1" applyFont="1" applyBorder="1" applyAlignment="1" applyProtection="1">
      <alignment horizontal="center" vertical="center" wrapText="1"/>
      <protection/>
    </xf>
    <xf numFmtId="3" fontId="5" fillId="0" borderId="14" xfId="0" applyNumberFormat="1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3" fontId="5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left" vertical="center"/>
      <protection/>
    </xf>
    <xf numFmtId="169" fontId="1" fillId="0" borderId="30" xfId="48" applyFont="1" applyFill="1" applyBorder="1" applyAlignment="1" applyProtection="1">
      <alignment horizontal="left" vertical="center" wrapText="1"/>
      <protection/>
    </xf>
    <xf numFmtId="173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1" fillId="42" borderId="31" xfId="0" applyFont="1" applyFill="1" applyBorder="1" applyAlignment="1" applyProtection="1">
      <alignment horizontal="center" vertical="center" wrapText="1"/>
      <protection locked="0"/>
    </xf>
    <xf numFmtId="3" fontId="1" fillId="42" borderId="32" xfId="0" applyNumberFormat="1" applyFont="1" applyFill="1" applyBorder="1" applyAlignment="1" applyProtection="1">
      <alignment horizontal="right" vertical="center" wrapText="1"/>
      <protection locked="0"/>
    </xf>
    <xf numFmtId="169" fontId="1" fillId="43" borderId="33" xfId="48" applyFont="1" applyFill="1" applyBorder="1" applyAlignment="1" applyProtection="1">
      <alignment horizontal="right" vertical="center" wrapText="1"/>
      <protection/>
    </xf>
    <xf numFmtId="0" fontId="1" fillId="35" borderId="34" xfId="0" applyFont="1" applyFill="1" applyBorder="1" applyAlignment="1" applyProtection="1">
      <alignment horizontal="left" vertical="center"/>
      <protection/>
    </xf>
    <xf numFmtId="0" fontId="1" fillId="35" borderId="35" xfId="0" applyFont="1" applyFill="1" applyBorder="1" applyAlignment="1" applyProtection="1">
      <alignment horizontal="left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2" fillId="35" borderId="37" xfId="0" applyFont="1" applyFill="1" applyBorder="1" applyAlignment="1" applyProtection="1">
      <alignment horizontal="left" vertical="center"/>
      <protection/>
    </xf>
    <xf numFmtId="169" fontId="1" fillId="43" borderId="38" xfId="48" applyFont="1" applyFill="1" applyBorder="1" applyAlignment="1" applyProtection="1">
      <alignment horizontal="right" vertical="center" wrapText="1"/>
      <protection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174" fontId="5" fillId="0" borderId="29" xfId="0" applyNumberFormat="1" applyFont="1" applyBorder="1" applyAlignment="1" applyProtection="1">
      <alignment horizontal="center" vertical="center" wrapText="1"/>
      <protection/>
    </xf>
    <xf numFmtId="3" fontId="3" fillId="0" borderId="40" xfId="0" applyNumberFormat="1" applyFont="1" applyBorder="1" applyAlignment="1" applyProtection="1">
      <alignment horizontal="center" vertical="center" wrapText="1"/>
      <protection locked="0"/>
    </xf>
    <xf numFmtId="3" fontId="3" fillId="0" borderId="39" xfId="0" applyNumberFormat="1" applyFont="1" applyBorder="1" applyAlignment="1" applyProtection="1">
      <alignment horizontal="center" vertical="center" wrapText="1"/>
      <protection locked="0"/>
    </xf>
    <xf numFmtId="169" fontId="1" fillId="42" borderId="23" xfId="48" applyFont="1" applyFill="1" applyBorder="1" applyAlignment="1" applyProtection="1">
      <alignment horizontal="right" vertical="center" wrapText="1"/>
      <protection/>
    </xf>
    <xf numFmtId="173" fontId="1" fillId="42" borderId="41" xfId="0" applyNumberFormat="1" applyFont="1" applyFill="1" applyBorder="1" applyAlignment="1" applyProtection="1">
      <alignment horizontal="center" vertical="center" wrapText="1"/>
      <protection/>
    </xf>
    <xf numFmtId="3" fontId="3" fillId="41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3" fillId="44" borderId="44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" fontId="3" fillId="44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45" borderId="44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3" fontId="3" fillId="45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3" fillId="46" borderId="4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3" fontId="3" fillId="46" borderId="42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3" fontId="3" fillId="37" borderId="42" xfId="0" applyNumberFormat="1" applyFont="1" applyFill="1" applyBorder="1" applyAlignment="1" applyProtection="1">
      <alignment horizontal="center" vertical="center" wrapText="1"/>
      <protection/>
    </xf>
    <xf numFmtId="0" fontId="3" fillId="37" borderId="32" xfId="0" applyFont="1" applyFill="1" applyBorder="1" applyAlignment="1" applyProtection="1">
      <alignment horizontal="center" vertical="center" wrapText="1"/>
      <protection/>
    </xf>
    <xf numFmtId="3" fontId="3" fillId="38" borderId="42" xfId="0" applyNumberFormat="1" applyFont="1" applyFill="1" applyBorder="1" applyAlignment="1" applyProtection="1">
      <alignment horizontal="center" vertical="center"/>
      <protection/>
    </xf>
    <xf numFmtId="3" fontId="3" fillId="39" borderId="42" xfId="0" applyNumberFormat="1" applyFont="1" applyFill="1" applyBorder="1" applyAlignment="1" applyProtection="1">
      <alignment horizontal="center" vertical="center"/>
      <protection/>
    </xf>
    <xf numFmtId="16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44" borderId="44" xfId="0" applyFont="1" applyFill="1" applyBorder="1" applyAlignment="1" applyProtection="1">
      <alignment horizontal="center" vertical="center" wrapText="1"/>
      <protection locked="0"/>
    </xf>
    <xf numFmtId="0" fontId="3" fillId="45" borderId="44" xfId="0" applyFont="1" applyFill="1" applyBorder="1" applyAlignment="1" applyProtection="1">
      <alignment horizontal="center" vertical="center" wrapText="1"/>
      <protection locked="0"/>
    </xf>
    <xf numFmtId="0" fontId="3" fillId="46" borderId="44" xfId="0" applyFont="1" applyFill="1" applyBorder="1" applyAlignment="1" applyProtection="1">
      <alignment horizontal="center" vertical="center" wrapText="1"/>
      <protection locked="0"/>
    </xf>
    <xf numFmtId="169" fontId="1" fillId="35" borderId="37" xfId="48" applyFont="1" applyFill="1" applyBorder="1" applyAlignment="1" applyProtection="1">
      <alignment horizontal="right" vertical="center" wrapText="1"/>
      <protection/>
    </xf>
    <xf numFmtId="0" fontId="2" fillId="0" borderId="33" xfId="0" applyFont="1" applyBorder="1" applyAlignment="1">
      <alignment vertical="center"/>
    </xf>
    <xf numFmtId="3" fontId="3" fillId="40" borderId="42" xfId="0" applyNumberFormat="1" applyFont="1" applyFill="1" applyBorder="1" applyAlignment="1" applyProtection="1">
      <alignment horizontal="center" vertical="center"/>
      <protection/>
    </xf>
    <xf numFmtId="3" fontId="3" fillId="33" borderId="42" xfId="0" applyNumberFormat="1" applyFont="1" applyFill="1" applyBorder="1" applyAlignment="1" applyProtection="1">
      <alignment horizontal="center" vertical="center"/>
      <protection/>
    </xf>
    <xf numFmtId="3" fontId="3" fillId="34" borderId="42" xfId="0" applyNumberFormat="1" applyFont="1" applyFill="1" applyBorder="1" applyAlignment="1" applyProtection="1">
      <alignment horizontal="center" vertical="center" wrapText="1"/>
      <protection/>
    </xf>
    <xf numFmtId="3" fontId="3" fillId="35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3" fontId="3" fillId="36" borderId="42" xfId="0" applyNumberFormat="1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169" fontId="1" fillId="35" borderId="35" xfId="48" applyFont="1" applyFill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vertical="center"/>
    </xf>
    <xf numFmtId="0" fontId="1" fillId="42" borderId="44" xfId="0" applyFont="1" applyFill="1" applyBorder="1" applyAlignment="1" applyProtection="1">
      <alignment horizontal="left" vertical="center" wrapText="1"/>
      <protection/>
    </xf>
    <xf numFmtId="0" fontId="1" fillId="42" borderId="23" xfId="0" applyFont="1" applyFill="1" applyBorder="1" applyAlignment="1" applyProtection="1">
      <alignment horizontal="left" vertical="center" wrapText="1"/>
      <protection/>
    </xf>
    <xf numFmtId="0" fontId="1" fillId="43" borderId="34" xfId="0" applyFont="1" applyFill="1" applyBorder="1" applyAlignment="1" applyProtection="1">
      <alignment horizontal="left" vertical="center" wrapText="1"/>
      <protection/>
    </xf>
    <xf numFmtId="0" fontId="1" fillId="43" borderId="35" xfId="0" applyFont="1" applyFill="1" applyBorder="1" applyAlignment="1" applyProtection="1">
      <alignment horizontal="left" vertical="center" wrapText="1"/>
      <protection/>
    </xf>
    <xf numFmtId="0" fontId="2" fillId="43" borderId="36" xfId="0" applyFont="1" applyFill="1" applyBorder="1" applyAlignment="1" applyProtection="1">
      <alignment horizontal="left" vertical="center"/>
      <protection/>
    </xf>
    <xf numFmtId="0" fontId="2" fillId="43" borderId="37" xfId="0" applyFont="1" applyFill="1" applyBorder="1" applyAlignment="1" applyProtection="1">
      <alignment horizontal="left" vertical="center"/>
      <protection/>
    </xf>
    <xf numFmtId="0" fontId="2" fillId="0" borderId="37" xfId="0" applyFont="1" applyBorder="1" applyAlignment="1">
      <alignment vertical="center"/>
    </xf>
    <xf numFmtId="0" fontId="2" fillId="42" borderId="44" xfId="0" applyFont="1" applyFill="1" applyBorder="1" applyAlignment="1" applyProtection="1">
      <alignment horizontal="left" vertical="center"/>
      <protection/>
    </xf>
    <xf numFmtId="0" fontId="2" fillId="42" borderId="23" xfId="0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>
      <alignment vertical="center"/>
    </xf>
    <xf numFmtId="0" fontId="3" fillId="41" borderId="44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3" fillId="40" borderId="4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10150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0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3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4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5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6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7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8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9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0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1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2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3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4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5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6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7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8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9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0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1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2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3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4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5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6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7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8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9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40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1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62550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526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162550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162550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526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162550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526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162550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526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162550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526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162550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526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162550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526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162550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526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162550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526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162550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526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162550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526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162550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526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4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5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6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3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4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7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8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7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8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3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4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5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6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1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2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3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4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3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4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5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6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387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3145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4" name="Text Box 6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80975"/>
    <xdr:sp fLocksText="0">
      <xdr:nvSpPr>
        <xdr:cNvPr id="15" name="Text Box 7"/>
        <xdr:cNvSpPr txBox="1">
          <a:spLocks noChangeArrowheads="1"/>
        </xdr:cNvSpPr>
      </xdr:nvSpPr>
      <xdr:spPr>
        <a:xfrm>
          <a:off x="503872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80975"/>
    <xdr:sp fLocksText="0">
      <xdr:nvSpPr>
        <xdr:cNvPr id="16" name="Text Box 8"/>
        <xdr:cNvSpPr txBox="1">
          <a:spLocks noChangeArrowheads="1"/>
        </xdr:cNvSpPr>
      </xdr:nvSpPr>
      <xdr:spPr>
        <a:xfrm>
          <a:off x="2314575" y="38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1" name="Text Box 5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2" name="Text Box 6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61925"/>
    <xdr:sp fLocksText="0">
      <xdr:nvSpPr>
        <xdr:cNvPr id="23" name="Text Box 7"/>
        <xdr:cNvSpPr txBox="1">
          <a:spLocks noChangeArrowheads="1"/>
        </xdr:cNvSpPr>
      </xdr:nvSpPr>
      <xdr:spPr>
        <a:xfrm>
          <a:off x="503872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61925"/>
    <xdr:sp fLocksText="0">
      <xdr:nvSpPr>
        <xdr:cNvPr id="24" name="Text Box 8"/>
        <xdr:cNvSpPr txBox="1">
          <a:spLocks noChangeArrowheads="1"/>
        </xdr:cNvSpPr>
      </xdr:nvSpPr>
      <xdr:spPr>
        <a:xfrm>
          <a:off x="2314575" y="38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6" name="Text Box 2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28" name="Text Box 4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29" name="Text Box 5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0" name="Text Box 6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4</xdr:row>
      <xdr:rowOff>0</xdr:rowOff>
    </xdr:from>
    <xdr:ext cx="76200" cy="152400"/>
    <xdr:sp fLocksText="0">
      <xdr:nvSpPr>
        <xdr:cNvPr id="31" name="Text Box 7"/>
        <xdr:cNvSpPr txBox="1">
          <a:spLocks noChangeArrowheads="1"/>
        </xdr:cNvSpPr>
      </xdr:nvSpPr>
      <xdr:spPr>
        <a:xfrm>
          <a:off x="503872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</xdr:row>
      <xdr:rowOff>0</xdr:rowOff>
    </xdr:from>
    <xdr:ext cx="76200" cy="152400"/>
    <xdr:sp fLocksText="0">
      <xdr:nvSpPr>
        <xdr:cNvPr id="32" name="Text Box 8"/>
        <xdr:cNvSpPr txBox="1">
          <a:spLocks noChangeArrowheads="1"/>
        </xdr:cNvSpPr>
      </xdr:nvSpPr>
      <xdr:spPr>
        <a:xfrm>
          <a:off x="2314575" y="38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4" width="3.421875" style="1" bestFit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9682</v>
      </c>
      <c r="Q2" s="66" t="s">
        <v>157</v>
      </c>
      <c r="R2" s="55"/>
      <c r="S2" s="127" t="s">
        <v>1</v>
      </c>
      <c r="T2" s="128"/>
      <c r="U2" s="128"/>
      <c r="V2" s="73">
        <f>4302+V3</f>
        <v>4711</v>
      </c>
      <c r="W2" s="42"/>
      <c r="X2" s="69" t="s">
        <v>2</v>
      </c>
      <c r="Y2" s="70"/>
      <c r="Z2" s="123">
        <f>4555+Z3</f>
        <v>4971</v>
      </c>
      <c r="AA2" s="124"/>
    </row>
    <row r="3" spans="1:27" s="54" customFormat="1" ht="11.25" customHeight="1" thickBot="1">
      <c r="A3" s="39" t="s">
        <v>183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825</v>
      </c>
      <c r="Q3" s="89">
        <f>P3*100/P2</f>
        <v>8.520966742408593</v>
      </c>
      <c r="R3" s="58"/>
      <c r="S3" s="129" t="s">
        <v>3</v>
      </c>
      <c r="T3" s="130"/>
      <c r="U3" s="131"/>
      <c r="V3" s="68">
        <f>SUM(B52+E52+H52+K52+N52+Q52+T52+W52+Z52)</f>
        <v>409</v>
      </c>
      <c r="W3" s="58"/>
      <c r="X3" s="71" t="s">
        <v>3</v>
      </c>
      <c r="Y3" s="72"/>
      <c r="Z3" s="114">
        <f>SUM(C52+F52+I52+L52+O52+R52+U52+X52+AA52)</f>
        <v>416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26</v>
      </c>
      <c r="L7" s="84">
        <v>16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1</v>
      </c>
      <c r="U7" s="74">
        <v>1</v>
      </c>
      <c r="V7" s="20" t="s">
        <v>24</v>
      </c>
      <c r="W7" s="84">
        <v>5</v>
      </c>
      <c r="X7" s="74">
        <v>1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1</v>
      </c>
      <c r="G8" s="23" t="s">
        <v>27</v>
      </c>
      <c r="H8" s="84">
        <v>0</v>
      </c>
      <c r="I8" s="74">
        <v>0</v>
      </c>
      <c r="J8" s="22" t="s">
        <v>28</v>
      </c>
      <c r="K8" s="84">
        <v>3</v>
      </c>
      <c r="L8" s="32">
        <v>2</v>
      </c>
      <c r="M8" s="21" t="s">
        <v>21</v>
      </c>
      <c r="N8" s="84">
        <v>0</v>
      </c>
      <c r="O8" s="74">
        <v>0</v>
      </c>
      <c r="P8" s="20" t="s">
        <v>22</v>
      </c>
      <c r="Q8" s="84">
        <v>8</v>
      </c>
      <c r="R8" s="84">
        <v>5</v>
      </c>
      <c r="S8" s="23" t="s">
        <v>179</v>
      </c>
      <c r="T8" s="84">
        <v>8</v>
      </c>
      <c r="U8" s="74">
        <v>8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5</v>
      </c>
      <c r="L9" s="32">
        <v>5</v>
      </c>
      <c r="M9" s="23" t="s">
        <v>29</v>
      </c>
      <c r="N9" s="84">
        <v>3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44</v>
      </c>
      <c r="F10" s="32">
        <v>42</v>
      </c>
      <c r="G10" s="23" t="s">
        <v>223</v>
      </c>
      <c r="H10" s="84">
        <v>0</v>
      </c>
      <c r="I10" s="74">
        <v>0</v>
      </c>
      <c r="J10" s="23" t="s">
        <v>39</v>
      </c>
      <c r="K10" s="84">
        <v>1</v>
      </c>
      <c r="L10" s="32">
        <v>2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1</v>
      </c>
      <c r="L11" s="32">
        <v>4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7</v>
      </c>
      <c r="R11" s="84">
        <v>13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2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19</v>
      </c>
      <c r="R12" s="84">
        <v>20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5</v>
      </c>
      <c r="R13" s="84">
        <v>7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4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36</v>
      </c>
      <c r="L16" s="32">
        <v>38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1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17</v>
      </c>
      <c r="R17" s="84">
        <v>14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</v>
      </c>
      <c r="C18" s="74">
        <v>2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1</v>
      </c>
      <c r="L18" s="32">
        <v>0</v>
      </c>
      <c r="M18" s="23" t="s">
        <v>64</v>
      </c>
      <c r="N18" s="84">
        <v>0</v>
      </c>
      <c r="O18" s="74">
        <v>1</v>
      </c>
      <c r="P18" s="22" t="s">
        <v>75</v>
      </c>
      <c r="Q18" s="84">
        <v>1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4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0</v>
      </c>
      <c r="I20" s="74">
        <v>0</v>
      </c>
      <c r="J20" s="22" t="s">
        <v>81</v>
      </c>
      <c r="K20" s="84">
        <v>43</v>
      </c>
      <c r="L20" s="32">
        <v>31</v>
      </c>
      <c r="M20" s="23" t="s">
        <v>53</v>
      </c>
      <c r="N20" s="84">
        <v>0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2</v>
      </c>
      <c r="L21" s="32">
        <v>3</v>
      </c>
      <c r="M21" s="23" t="s">
        <v>74</v>
      </c>
      <c r="N21" s="84">
        <v>34</v>
      </c>
      <c r="O21" s="74">
        <v>45</v>
      </c>
      <c r="P21" s="22" t="s">
        <v>83</v>
      </c>
      <c r="Q21" s="84">
        <v>0</v>
      </c>
      <c r="R21" s="84">
        <v>6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1</v>
      </c>
      <c r="C22" s="74">
        <v>1</v>
      </c>
      <c r="D22" s="26"/>
      <c r="E22" s="32"/>
      <c r="F22" s="32"/>
      <c r="G22" s="23" t="s">
        <v>165</v>
      </c>
      <c r="H22" s="84">
        <v>1</v>
      </c>
      <c r="I22" s="74">
        <v>0</v>
      </c>
      <c r="J22" s="22" t="s">
        <v>89</v>
      </c>
      <c r="K22" s="84">
        <v>0</v>
      </c>
      <c r="L22" s="32">
        <v>1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6</v>
      </c>
      <c r="O23" s="74">
        <v>1</v>
      </c>
      <c r="P23" s="22" t="s">
        <v>90</v>
      </c>
      <c r="Q23" s="84">
        <v>4</v>
      </c>
      <c r="R23" s="84">
        <v>7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31</v>
      </c>
      <c r="L25" s="32">
        <v>21</v>
      </c>
      <c r="M25" s="23" t="s">
        <v>82</v>
      </c>
      <c r="N25" s="84">
        <v>5</v>
      </c>
      <c r="O25" s="74">
        <v>7</v>
      </c>
      <c r="P25" s="22" t="s">
        <v>99</v>
      </c>
      <c r="Q25" s="84">
        <v>0</v>
      </c>
      <c r="R25" s="32">
        <v>1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1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2</v>
      </c>
      <c r="L26" s="32">
        <v>5</v>
      </c>
      <c r="M26" s="31"/>
      <c r="N26" s="32"/>
      <c r="O26" s="25"/>
      <c r="P26" s="22" t="s">
        <v>103</v>
      </c>
      <c r="Q26" s="84">
        <v>1</v>
      </c>
      <c r="R26" s="84">
        <v>7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1</v>
      </c>
      <c r="C27" s="74">
        <v>2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6</v>
      </c>
      <c r="L27" s="32">
        <v>5</v>
      </c>
      <c r="M27" s="31"/>
      <c r="N27" s="32"/>
      <c r="O27" s="25"/>
      <c r="P27" s="22" t="s">
        <v>107</v>
      </c>
      <c r="Q27" s="84">
        <v>3</v>
      </c>
      <c r="R27" s="84">
        <v>0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37</v>
      </c>
      <c r="L28" s="32">
        <v>40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1</v>
      </c>
      <c r="C29" s="74">
        <v>1</v>
      </c>
      <c r="D29" s="26"/>
      <c r="E29" s="32"/>
      <c r="F29" s="32"/>
      <c r="G29" s="23" t="s">
        <v>105</v>
      </c>
      <c r="H29" s="84">
        <v>1</v>
      </c>
      <c r="I29" s="74">
        <v>0</v>
      </c>
      <c r="J29" s="23" t="s">
        <v>69</v>
      </c>
      <c r="K29" s="84">
        <v>4</v>
      </c>
      <c r="L29" s="32">
        <v>6</v>
      </c>
      <c r="M29" s="31"/>
      <c r="N29" s="32"/>
      <c r="O29" s="25"/>
      <c r="P29" s="22" t="s">
        <v>175</v>
      </c>
      <c r="Q29" s="84">
        <v>2</v>
      </c>
      <c r="R29" s="84">
        <v>1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5</v>
      </c>
      <c r="L30" s="32">
        <v>9</v>
      </c>
      <c r="M30" s="27"/>
      <c r="N30" s="32"/>
      <c r="O30" s="25"/>
      <c r="P30" s="22" t="s">
        <v>114</v>
      </c>
      <c r="Q30" s="84">
        <v>0</v>
      </c>
      <c r="R30" s="84">
        <v>1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1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2</v>
      </c>
      <c r="R33" s="84">
        <v>0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2</v>
      </c>
      <c r="R34" s="84">
        <v>2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</v>
      </c>
      <c r="R35" s="84">
        <v>1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1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0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1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11</v>
      </c>
      <c r="C48" s="74">
        <v>18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" customHeight="1" thickBot="1">
      <c r="A52" s="33" t="s">
        <v>150</v>
      </c>
      <c r="B52" s="52">
        <f>SUM(B7:B51)</f>
        <v>19</v>
      </c>
      <c r="C52" s="51">
        <f>SUM(C7:C51)</f>
        <v>26</v>
      </c>
      <c r="D52" s="34" t="s">
        <v>150</v>
      </c>
      <c r="E52" s="52">
        <f>SUM(E7:E51)</f>
        <v>46</v>
      </c>
      <c r="F52" s="52">
        <f>SUM(F7:F51)</f>
        <v>43</v>
      </c>
      <c r="G52" s="35" t="s">
        <v>150</v>
      </c>
      <c r="H52" s="52">
        <f>SUM(H7:H51)</f>
        <v>2</v>
      </c>
      <c r="I52" s="51">
        <f>SUM(I7:I51)</f>
        <v>0</v>
      </c>
      <c r="J52" s="35" t="s">
        <v>150</v>
      </c>
      <c r="K52" s="52">
        <f>SUM(K7:K51)</f>
        <v>207</v>
      </c>
      <c r="L52" s="52">
        <f>SUM(L7:L51)</f>
        <v>192</v>
      </c>
      <c r="M52" s="35" t="s">
        <v>150</v>
      </c>
      <c r="N52" s="52">
        <f>SUM(N7:N51)</f>
        <v>48</v>
      </c>
      <c r="O52" s="51">
        <f>SUM(O7:O51)</f>
        <v>56</v>
      </c>
      <c r="P52" s="35" t="s">
        <v>150</v>
      </c>
      <c r="Q52" s="52">
        <f>SUM(Q8:Q51)</f>
        <v>73</v>
      </c>
      <c r="R52" s="52">
        <f>SUM(R8:R51)</f>
        <v>89</v>
      </c>
      <c r="S52" s="34" t="s">
        <v>150</v>
      </c>
      <c r="T52" s="52">
        <f>SUM(T7:T51)</f>
        <v>9</v>
      </c>
      <c r="U52" s="51">
        <f>SUM(U7:U51)</f>
        <v>9</v>
      </c>
      <c r="V52" s="35" t="s">
        <v>150</v>
      </c>
      <c r="W52" s="52">
        <f>SUM(W7:W51)</f>
        <v>5</v>
      </c>
      <c r="X52" s="51">
        <f>SUM(X7:X51)</f>
        <v>1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" customHeight="1" thickBot="1">
      <c r="A53" s="36" t="s">
        <v>151</v>
      </c>
      <c r="B53" s="48">
        <f>B52*100/B54</f>
        <v>42.22222222222222</v>
      </c>
      <c r="C53" s="49">
        <f>C52*100/B54</f>
        <v>57.77777777777778</v>
      </c>
      <c r="D53" s="37" t="s">
        <v>151</v>
      </c>
      <c r="E53" s="48">
        <f>E52*100/E54</f>
        <v>51.68539325842696</v>
      </c>
      <c r="F53" s="48">
        <f>F52*100/E54</f>
        <v>48.31460674157304</v>
      </c>
      <c r="G53" s="38" t="s">
        <v>151</v>
      </c>
      <c r="H53" s="48">
        <f>H52*100/H54</f>
        <v>100</v>
      </c>
      <c r="I53" s="49">
        <f>I52*100/H54</f>
        <v>0</v>
      </c>
      <c r="J53" s="38" t="s">
        <v>151</v>
      </c>
      <c r="K53" s="48">
        <f>K52*100/K54</f>
        <v>51.8796992481203</v>
      </c>
      <c r="L53" s="48">
        <f>L52*100/K54</f>
        <v>48.1203007518797</v>
      </c>
      <c r="M53" s="38" t="s">
        <v>151</v>
      </c>
      <c r="N53" s="48">
        <f>N52*100/N54</f>
        <v>46.15384615384615</v>
      </c>
      <c r="O53" s="49">
        <f>O52*100/N54</f>
        <v>53.84615384615385</v>
      </c>
      <c r="P53" s="38" t="s">
        <v>151</v>
      </c>
      <c r="Q53" s="48">
        <f>Q52*100/Q54</f>
        <v>45.06172839506173</v>
      </c>
      <c r="R53" s="49">
        <f>R52*100/Q54</f>
        <v>54.93827160493827</v>
      </c>
      <c r="S53" s="38" t="s">
        <v>151</v>
      </c>
      <c r="T53" s="48">
        <f>T52*100/T54</f>
        <v>50</v>
      </c>
      <c r="U53" s="49">
        <f>U52*100/T54</f>
        <v>50</v>
      </c>
      <c r="V53" s="38" t="s">
        <v>151</v>
      </c>
      <c r="W53" s="48">
        <f>W52*100/W54</f>
        <v>83.33333333333333</v>
      </c>
      <c r="X53" s="49">
        <f>X52*100/W54</f>
        <v>16.666666666666668</v>
      </c>
      <c r="Y53" s="38" t="s">
        <v>151</v>
      </c>
      <c r="Z53" s="48">
        <v>0</v>
      </c>
      <c r="AA53" s="50">
        <v>0</v>
      </c>
    </row>
    <row r="54" spans="1:27" ht="12" customHeight="1" thickBot="1">
      <c r="A54" s="2" t="s">
        <v>152</v>
      </c>
      <c r="B54" s="117">
        <f>SUM(B52:C52)</f>
        <v>45</v>
      </c>
      <c r="C54" s="103"/>
      <c r="D54" s="3" t="s">
        <v>152</v>
      </c>
      <c r="E54" s="118">
        <f>SUM(E52:F52)</f>
        <v>89</v>
      </c>
      <c r="F54" s="101"/>
      <c r="G54" s="4" t="s">
        <v>152</v>
      </c>
      <c r="H54" s="119">
        <f>SUM(H52:I52)</f>
        <v>2</v>
      </c>
      <c r="I54" s="120"/>
      <c r="J54" s="5" t="s">
        <v>152</v>
      </c>
      <c r="K54" s="121">
        <f>SUM(K52:L52)</f>
        <v>399</v>
      </c>
      <c r="L54" s="122"/>
      <c r="M54" s="6" t="s">
        <v>152</v>
      </c>
      <c r="N54" s="104">
        <f>SUM(N52:O52)</f>
        <v>104</v>
      </c>
      <c r="O54" s="105"/>
      <c r="P54" s="7" t="s">
        <v>152</v>
      </c>
      <c r="Q54" s="106">
        <f>SUM(Q52:R52)</f>
        <v>162</v>
      </c>
      <c r="R54" s="101"/>
      <c r="S54" s="8" t="s">
        <v>152</v>
      </c>
      <c r="T54" s="107">
        <f>SUM(T52:U52)</f>
        <v>18</v>
      </c>
      <c r="U54" s="103"/>
      <c r="V54" s="9" t="s">
        <v>152</v>
      </c>
      <c r="W54" s="116">
        <f>SUM(W52:X52)</f>
        <v>6</v>
      </c>
      <c r="X54" s="103"/>
      <c r="Y54" s="10" t="s">
        <v>152</v>
      </c>
      <c r="Z54" s="90">
        <f>SUM(Z52:AA52)</f>
        <v>0</v>
      </c>
      <c r="AA54" s="91"/>
    </row>
    <row r="55" spans="1:27" ht="12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91</v>
      </c>
      <c r="I55" s="95"/>
      <c r="J55" s="96" t="s">
        <v>152</v>
      </c>
      <c r="K55" s="97"/>
      <c r="L55" s="97"/>
      <c r="M55" s="97"/>
      <c r="N55" s="98">
        <f>SUM(K54+N54)</f>
        <v>503</v>
      </c>
      <c r="O55" s="99"/>
      <c r="P55" s="100" t="s">
        <v>152</v>
      </c>
      <c r="Q55" s="93"/>
      <c r="R55" s="93"/>
      <c r="S55" s="101"/>
      <c r="T55" s="102">
        <f>SUM(Q54+T54)</f>
        <v>180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M2:O2"/>
    <mergeCell ref="S2:U2"/>
    <mergeCell ref="S3:U3"/>
    <mergeCell ref="M3:O3"/>
    <mergeCell ref="Y5:AA5"/>
    <mergeCell ref="V5:X5"/>
    <mergeCell ref="A5:C5"/>
    <mergeCell ref="D5:I5"/>
    <mergeCell ref="J5:O5"/>
    <mergeCell ref="P5:U5"/>
    <mergeCell ref="Z3:AA3"/>
    <mergeCell ref="W54:X54"/>
    <mergeCell ref="B54:C54"/>
    <mergeCell ref="E54:F54"/>
    <mergeCell ref="H54:I54"/>
    <mergeCell ref="K54:L54"/>
    <mergeCell ref="Z54:AA54"/>
    <mergeCell ref="D55:G55"/>
    <mergeCell ref="H55:I55"/>
    <mergeCell ref="J55:M55"/>
    <mergeCell ref="N55:O55"/>
    <mergeCell ref="P55:S55"/>
    <mergeCell ref="T55:U55"/>
    <mergeCell ref="N54:O54"/>
    <mergeCell ref="Q54:R54"/>
    <mergeCell ref="T54:U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1" width="3.57421875" style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5161</v>
      </c>
      <c r="Q2" s="66" t="s">
        <v>157</v>
      </c>
      <c r="R2" s="55"/>
      <c r="S2" s="127" t="s">
        <v>1</v>
      </c>
      <c r="T2" s="128"/>
      <c r="U2" s="128"/>
      <c r="V2" s="73">
        <f>2528+V3</f>
        <v>2617</v>
      </c>
      <c r="W2" s="42"/>
      <c r="X2" s="69" t="s">
        <v>2</v>
      </c>
      <c r="Y2" s="70"/>
      <c r="Z2" s="123">
        <f>2439+Z3</f>
        <v>2544</v>
      </c>
      <c r="AA2" s="124"/>
    </row>
    <row r="3" spans="1:27" s="54" customFormat="1" ht="11.25" customHeight="1" thickBot="1">
      <c r="A3" s="39" t="s">
        <v>189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194</v>
      </c>
      <c r="Q3" s="89">
        <f>P3*100/P2</f>
        <v>3.758961441581089</v>
      </c>
      <c r="R3" s="58"/>
      <c r="S3" s="129" t="s">
        <v>3</v>
      </c>
      <c r="T3" s="130"/>
      <c r="U3" s="131"/>
      <c r="V3" s="68">
        <f>SUM(B52+E52+H52+K52+N52+Q52+T52+W52+Z52)</f>
        <v>89</v>
      </c>
      <c r="W3" s="58"/>
      <c r="X3" s="71" t="s">
        <v>3</v>
      </c>
      <c r="Y3" s="72"/>
      <c r="Z3" s="114">
        <f>SUM(C52+F52+I52+L52+O52+R52+U52+X52+AA52)</f>
        <v>105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9</v>
      </c>
      <c r="L7" s="84">
        <v>4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1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3</v>
      </c>
      <c r="R8" s="84">
        <v>4</v>
      </c>
      <c r="S8" s="23" t="s">
        <v>179</v>
      </c>
      <c r="T8" s="84">
        <v>0</v>
      </c>
      <c r="U8" s="74">
        <v>4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0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4</v>
      </c>
      <c r="F10" s="32">
        <v>1</v>
      </c>
      <c r="G10" s="23" t="s">
        <v>223</v>
      </c>
      <c r="H10" s="84">
        <v>0</v>
      </c>
      <c r="I10" s="74">
        <v>0</v>
      </c>
      <c r="J10" s="23" t="s">
        <v>39</v>
      </c>
      <c r="K10" s="84">
        <v>1</v>
      </c>
      <c r="L10" s="32">
        <v>0</v>
      </c>
      <c r="M10" s="23" t="s">
        <v>169</v>
      </c>
      <c r="N10" s="84">
        <v>0</v>
      </c>
      <c r="O10" s="74">
        <v>1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1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1</v>
      </c>
      <c r="R11" s="84">
        <v>1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2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1</v>
      </c>
      <c r="R13" s="84">
        <v>2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1</v>
      </c>
      <c r="R14" s="32">
        <v>1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2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10</v>
      </c>
      <c r="L16" s="32">
        <v>18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1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3</v>
      </c>
      <c r="R17" s="84">
        <v>2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0</v>
      </c>
      <c r="I20" s="74">
        <v>0</v>
      </c>
      <c r="J20" s="22" t="s">
        <v>81</v>
      </c>
      <c r="K20" s="84">
        <v>15</v>
      </c>
      <c r="L20" s="32">
        <v>10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2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3</v>
      </c>
      <c r="O21" s="74">
        <v>5</v>
      </c>
      <c r="P21" s="22" t="s">
        <v>83</v>
      </c>
      <c r="Q21" s="84">
        <v>1</v>
      </c>
      <c r="R21" s="84">
        <v>1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1</v>
      </c>
      <c r="L22" s="32">
        <v>1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</v>
      </c>
      <c r="O23" s="74">
        <v>0</v>
      </c>
      <c r="P23" s="22" t="s">
        <v>90</v>
      </c>
      <c r="Q23" s="84">
        <v>1</v>
      </c>
      <c r="R23" s="84">
        <v>0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2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3</v>
      </c>
      <c r="L25" s="32">
        <v>2</v>
      </c>
      <c r="M25" s="23" t="s">
        <v>82</v>
      </c>
      <c r="N25" s="84">
        <v>2</v>
      </c>
      <c r="O25" s="74">
        <v>3</v>
      </c>
      <c r="P25" s="22" t="s">
        <v>99</v>
      </c>
      <c r="Q25" s="84">
        <v>1</v>
      </c>
      <c r="R25" s="32">
        <v>1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2</v>
      </c>
      <c r="L26" s="32">
        <v>1</v>
      </c>
      <c r="M26" s="31"/>
      <c r="N26" s="32"/>
      <c r="O26" s="25"/>
      <c r="P26" s="22" t="s">
        <v>103</v>
      </c>
      <c r="Q26" s="84">
        <v>1</v>
      </c>
      <c r="R26" s="84">
        <v>1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3</v>
      </c>
      <c r="L27" s="32">
        <v>3</v>
      </c>
      <c r="M27" s="31"/>
      <c r="N27" s="32"/>
      <c r="O27" s="25"/>
      <c r="P27" s="22" t="s">
        <v>107</v>
      </c>
      <c r="Q27" s="84">
        <v>1</v>
      </c>
      <c r="R27" s="84">
        <v>0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4</v>
      </c>
      <c r="L28" s="32">
        <v>5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2</v>
      </c>
      <c r="L29" s="32">
        <v>6</v>
      </c>
      <c r="M29" s="31"/>
      <c r="N29" s="32"/>
      <c r="O29" s="25"/>
      <c r="P29" s="22" t="s">
        <v>175</v>
      </c>
      <c r="Q29" s="84">
        <v>0</v>
      </c>
      <c r="R29" s="84">
        <v>0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1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1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</v>
      </c>
      <c r="R33" s="84">
        <v>2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3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0</v>
      </c>
      <c r="R35" s="84">
        <v>3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5</v>
      </c>
      <c r="C48" s="74">
        <v>7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5</v>
      </c>
      <c r="C52" s="51">
        <f>SUM(C7:C51)</f>
        <v>10</v>
      </c>
      <c r="D52" s="34" t="s">
        <v>150</v>
      </c>
      <c r="E52" s="52">
        <f>SUM(E7:E51)</f>
        <v>4</v>
      </c>
      <c r="F52" s="52">
        <f>SUM(F7:F51)</f>
        <v>1</v>
      </c>
      <c r="G52" s="35" t="s">
        <v>150</v>
      </c>
      <c r="H52" s="52">
        <f>SUM(H7:H51)</f>
        <v>2</v>
      </c>
      <c r="I52" s="51">
        <f>SUM(I7:I51)</f>
        <v>0</v>
      </c>
      <c r="J52" s="35" t="s">
        <v>150</v>
      </c>
      <c r="K52" s="52">
        <f>SUM(K7:K51)</f>
        <v>55</v>
      </c>
      <c r="L52" s="52">
        <f>SUM(L7:L51)</f>
        <v>53</v>
      </c>
      <c r="M52" s="35" t="s">
        <v>150</v>
      </c>
      <c r="N52" s="52">
        <f>SUM(N7:N51)</f>
        <v>6</v>
      </c>
      <c r="O52" s="51">
        <f>SUM(O7:O51)</f>
        <v>9</v>
      </c>
      <c r="P52" s="35" t="s">
        <v>150</v>
      </c>
      <c r="Q52" s="52">
        <f>SUM(Q8:Q51)</f>
        <v>17</v>
      </c>
      <c r="R52" s="52">
        <f>SUM(R8:R51)</f>
        <v>27</v>
      </c>
      <c r="S52" s="34" t="s">
        <v>150</v>
      </c>
      <c r="T52" s="52">
        <f>SUM(T7:T51)</f>
        <v>0</v>
      </c>
      <c r="U52" s="51">
        <f>SUM(U7:U51)</f>
        <v>5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33.333333333333336</v>
      </c>
      <c r="C53" s="49">
        <f>C52*100/B54</f>
        <v>66.66666666666667</v>
      </c>
      <c r="D53" s="37" t="s">
        <v>151</v>
      </c>
      <c r="E53" s="48">
        <f>E52*100/E54</f>
        <v>80</v>
      </c>
      <c r="F53" s="48">
        <f>F52*100/E54</f>
        <v>20</v>
      </c>
      <c r="G53" s="38" t="s">
        <v>151</v>
      </c>
      <c r="H53" s="48">
        <f>H52*100/H54</f>
        <v>100</v>
      </c>
      <c r="I53" s="49">
        <f>I52*100/H54</f>
        <v>0</v>
      </c>
      <c r="J53" s="38" t="s">
        <v>151</v>
      </c>
      <c r="K53" s="48">
        <f>K52*100/K54</f>
        <v>50.925925925925924</v>
      </c>
      <c r="L53" s="48">
        <f>L52*100/K54</f>
        <v>49.074074074074076</v>
      </c>
      <c r="M53" s="38" t="s">
        <v>151</v>
      </c>
      <c r="N53" s="48">
        <f>N52*100/N54</f>
        <v>40</v>
      </c>
      <c r="O53" s="49">
        <f>O52*100/N54</f>
        <v>60</v>
      </c>
      <c r="P53" s="38" t="s">
        <v>151</v>
      </c>
      <c r="Q53" s="48">
        <f>Q52*100/Q54</f>
        <v>38.63636363636363</v>
      </c>
      <c r="R53" s="49">
        <f>R52*100/Q54</f>
        <v>61.36363636363637</v>
      </c>
      <c r="S53" s="38" t="s">
        <v>151</v>
      </c>
      <c r="T53" s="48">
        <f>T52*100/T54</f>
        <v>0</v>
      </c>
      <c r="U53" s="49">
        <f>U52*100/T54</f>
        <v>100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15</v>
      </c>
      <c r="C54" s="103"/>
      <c r="D54" s="3" t="s">
        <v>152</v>
      </c>
      <c r="E54" s="118">
        <f>SUM(E52:F52)</f>
        <v>5</v>
      </c>
      <c r="F54" s="101"/>
      <c r="G54" s="4" t="s">
        <v>152</v>
      </c>
      <c r="H54" s="119">
        <f>SUM(H52:I52)</f>
        <v>2</v>
      </c>
      <c r="I54" s="120"/>
      <c r="J54" s="5" t="s">
        <v>152</v>
      </c>
      <c r="K54" s="121">
        <f>SUM(K52:L52)</f>
        <v>108</v>
      </c>
      <c r="L54" s="122"/>
      <c r="M54" s="6" t="s">
        <v>152</v>
      </c>
      <c r="N54" s="104">
        <f>SUM(N52:O52)</f>
        <v>15</v>
      </c>
      <c r="O54" s="105"/>
      <c r="P54" s="7" t="s">
        <v>152</v>
      </c>
      <c r="Q54" s="106">
        <f>SUM(Q52:R52)</f>
        <v>44</v>
      </c>
      <c r="R54" s="101"/>
      <c r="S54" s="8" t="s">
        <v>152</v>
      </c>
      <c r="T54" s="107">
        <f>SUM(T52:U52)</f>
        <v>5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7</v>
      </c>
      <c r="I55" s="95"/>
      <c r="J55" s="96" t="s">
        <v>152</v>
      </c>
      <c r="K55" s="97"/>
      <c r="L55" s="97"/>
      <c r="M55" s="97"/>
      <c r="N55" s="98">
        <f>SUM(K54+N54)</f>
        <v>123</v>
      </c>
      <c r="O55" s="99"/>
      <c r="P55" s="100" t="s">
        <v>152</v>
      </c>
      <c r="Q55" s="93"/>
      <c r="R55" s="93"/>
      <c r="S55" s="101"/>
      <c r="T55" s="102">
        <f>SUM(Q54+T54)</f>
        <v>49</v>
      </c>
      <c r="U55" s="103"/>
      <c r="W55" s="75"/>
      <c r="X55" s="75"/>
      <c r="Y55" s="11"/>
      <c r="Z55" s="14"/>
      <c r="AA55" s="15"/>
    </row>
  </sheetData>
  <sheetProtection/>
  <mergeCells count="27">
    <mergeCell ref="P5:U5"/>
    <mergeCell ref="Z2:AA2"/>
    <mergeCell ref="Z3:AA3"/>
    <mergeCell ref="Y5:AA5"/>
    <mergeCell ref="D5:I5"/>
    <mergeCell ref="S3:U3"/>
    <mergeCell ref="V5:X5"/>
    <mergeCell ref="A5:C5"/>
    <mergeCell ref="T54:U54"/>
    <mergeCell ref="H54:I54"/>
    <mergeCell ref="N54:O54"/>
    <mergeCell ref="M2:O2"/>
    <mergeCell ref="S2:U2"/>
    <mergeCell ref="M3:O3"/>
    <mergeCell ref="J5:O5"/>
    <mergeCell ref="B54:C54"/>
    <mergeCell ref="E54:F54"/>
    <mergeCell ref="K54:L54"/>
    <mergeCell ref="Q54:R54"/>
    <mergeCell ref="W54:X54"/>
    <mergeCell ref="Z54:AA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18312</v>
      </c>
      <c r="Q2" s="66" t="s">
        <v>157</v>
      </c>
      <c r="R2" s="55"/>
      <c r="S2" s="127" t="s">
        <v>1</v>
      </c>
      <c r="T2" s="128"/>
      <c r="U2" s="128"/>
      <c r="V2" s="73">
        <f>8071+V3</f>
        <v>9136</v>
      </c>
      <c r="W2" s="42"/>
      <c r="X2" s="69" t="s">
        <v>2</v>
      </c>
      <c r="Y2" s="70"/>
      <c r="Z2" s="123">
        <f>8245+Z3</f>
        <v>9176</v>
      </c>
      <c r="AA2" s="124"/>
    </row>
    <row r="3" spans="1:27" s="54" customFormat="1" ht="11.25" customHeight="1" thickBot="1">
      <c r="A3" s="39" t="s">
        <v>211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1996</v>
      </c>
      <c r="Q3" s="89">
        <f>P3*100/P2</f>
        <v>10.899956312800349</v>
      </c>
      <c r="R3" s="58"/>
      <c r="S3" s="129" t="s">
        <v>3</v>
      </c>
      <c r="T3" s="130"/>
      <c r="U3" s="131"/>
      <c r="V3" s="68">
        <f>SUM(B52+E52+H52+K52+N52+Q52+T52+W52+Z52)</f>
        <v>1065</v>
      </c>
      <c r="W3" s="58"/>
      <c r="X3" s="71" t="s">
        <v>3</v>
      </c>
      <c r="Y3" s="72"/>
      <c r="Z3" s="114">
        <f>SUM(C52+F52+I52+L52+O52+R52+U52+X52+AA52)</f>
        <v>931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5</v>
      </c>
      <c r="F7" s="32">
        <v>7</v>
      </c>
      <c r="G7" s="21" t="s">
        <v>18</v>
      </c>
      <c r="H7" s="84">
        <v>0</v>
      </c>
      <c r="I7" s="74">
        <v>0</v>
      </c>
      <c r="J7" s="20" t="s">
        <v>20</v>
      </c>
      <c r="K7" s="84">
        <v>20</v>
      </c>
      <c r="L7" s="84">
        <v>31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1</v>
      </c>
      <c r="U7" s="74">
        <v>1</v>
      </c>
      <c r="V7" s="20" t="s">
        <v>24</v>
      </c>
      <c r="W7" s="84">
        <v>0</v>
      </c>
      <c r="X7" s="74">
        <v>0</v>
      </c>
      <c r="Y7" s="20" t="s">
        <v>25</v>
      </c>
      <c r="Z7" s="84">
        <v>1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3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4</v>
      </c>
      <c r="L8" s="32">
        <v>2</v>
      </c>
      <c r="M8" s="21" t="s">
        <v>21</v>
      </c>
      <c r="N8" s="84">
        <v>0</v>
      </c>
      <c r="O8" s="74">
        <v>0</v>
      </c>
      <c r="P8" s="20" t="s">
        <v>22</v>
      </c>
      <c r="Q8" s="84">
        <v>31</v>
      </c>
      <c r="R8" s="84">
        <v>28</v>
      </c>
      <c r="S8" s="23" t="s">
        <v>179</v>
      </c>
      <c r="T8" s="84">
        <v>1</v>
      </c>
      <c r="U8" s="74">
        <v>5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4</v>
      </c>
      <c r="L9" s="32">
        <v>4</v>
      </c>
      <c r="M9" s="23" t="s">
        <v>29</v>
      </c>
      <c r="N9" s="84">
        <v>1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6</v>
      </c>
      <c r="C10" s="74">
        <v>10</v>
      </c>
      <c r="D10" s="22" t="s">
        <v>37</v>
      </c>
      <c r="E10" s="84">
        <v>172</v>
      </c>
      <c r="F10" s="32">
        <v>132</v>
      </c>
      <c r="G10" s="23" t="s">
        <v>223</v>
      </c>
      <c r="H10" s="84">
        <v>0</v>
      </c>
      <c r="I10" s="74">
        <v>0</v>
      </c>
      <c r="J10" s="23" t="s">
        <v>39</v>
      </c>
      <c r="K10" s="84">
        <v>44</v>
      </c>
      <c r="L10" s="32">
        <v>26</v>
      </c>
      <c r="M10" s="23" t="s">
        <v>169</v>
      </c>
      <c r="N10" s="84">
        <v>3</v>
      </c>
      <c r="O10" s="74">
        <v>8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1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2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1</v>
      </c>
      <c r="R11" s="84">
        <v>9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2</v>
      </c>
      <c r="L12" s="32">
        <v>6</v>
      </c>
      <c r="M12" s="23" t="s">
        <v>46</v>
      </c>
      <c r="N12" s="84">
        <v>0</v>
      </c>
      <c r="O12" s="74">
        <v>0</v>
      </c>
      <c r="P12" s="22" t="s">
        <v>48</v>
      </c>
      <c r="Q12" s="84">
        <v>10</v>
      </c>
      <c r="R12" s="84">
        <v>19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4</v>
      </c>
      <c r="C13" s="74">
        <v>1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1</v>
      </c>
      <c r="P13" s="22" t="s">
        <v>54</v>
      </c>
      <c r="Q13" s="84">
        <v>12</v>
      </c>
      <c r="R13" s="84">
        <v>18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7</v>
      </c>
      <c r="R15" s="84">
        <v>12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14</v>
      </c>
      <c r="L16" s="32">
        <v>11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2</v>
      </c>
      <c r="D17" s="26"/>
      <c r="E17" s="32"/>
      <c r="F17" s="32"/>
      <c r="G17" s="23" t="s">
        <v>167</v>
      </c>
      <c r="H17" s="84">
        <v>2</v>
      </c>
      <c r="I17" s="74">
        <v>1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10</v>
      </c>
      <c r="R17" s="84">
        <v>16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11</v>
      </c>
      <c r="C18" s="74">
        <v>7</v>
      </c>
      <c r="D18" s="26"/>
      <c r="E18" s="32"/>
      <c r="F18" s="32"/>
      <c r="G18" s="23" t="s">
        <v>72</v>
      </c>
      <c r="H18" s="84">
        <v>2</v>
      </c>
      <c r="I18" s="74">
        <v>1</v>
      </c>
      <c r="J18" s="22" t="s">
        <v>73</v>
      </c>
      <c r="K18" s="84">
        <v>0</v>
      </c>
      <c r="L18" s="32">
        <v>4</v>
      </c>
      <c r="M18" s="23" t="s">
        <v>64</v>
      </c>
      <c r="N18" s="84">
        <v>0</v>
      </c>
      <c r="O18" s="74">
        <v>0</v>
      </c>
      <c r="P18" s="22" t="s">
        <v>75</v>
      </c>
      <c r="Q18" s="84">
        <v>1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157</v>
      </c>
      <c r="I20" s="74">
        <v>25</v>
      </c>
      <c r="J20" s="22" t="s">
        <v>81</v>
      </c>
      <c r="K20" s="84">
        <v>41</v>
      </c>
      <c r="L20" s="32">
        <v>34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51</v>
      </c>
      <c r="C21" s="74">
        <v>29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1</v>
      </c>
      <c r="L21" s="32">
        <v>3</v>
      </c>
      <c r="M21" s="23" t="s">
        <v>74</v>
      </c>
      <c r="N21" s="84">
        <v>39</v>
      </c>
      <c r="O21" s="74">
        <v>70</v>
      </c>
      <c r="P21" s="22" t="s">
        <v>83</v>
      </c>
      <c r="Q21" s="84">
        <v>7</v>
      </c>
      <c r="R21" s="84">
        <v>17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2</v>
      </c>
      <c r="I22" s="74">
        <v>0</v>
      </c>
      <c r="J22" s="22" t="s">
        <v>89</v>
      </c>
      <c r="K22" s="84">
        <v>2</v>
      </c>
      <c r="L22" s="32">
        <v>4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1</v>
      </c>
      <c r="P23" s="22" t="s">
        <v>90</v>
      </c>
      <c r="Q23" s="84">
        <v>5</v>
      </c>
      <c r="R23" s="84">
        <v>5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1</v>
      </c>
      <c r="D24" s="26"/>
      <c r="E24" s="32"/>
      <c r="F24" s="32"/>
      <c r="G24" s="23" t="s">
        <v>97</v>
      </c>
      <c r="H24" s="84">
        <v>1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3</v>
      </c>
      <c r="C25" s="74">
        <v>2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35</v>
      </c>
      <c r="L25" s="32">
        <v>43</v>
      </c>
      <c r="M25" s="23" t="s">
        <v>82</v>
      </c>
      <c r="N25" s="84">
        <v>12</v>
      </c>
      <c r="O25" s="74">
        <v>16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3</v>
      </c>
      <c r="L26" s="32">
        <v>20</v>
      </c>
      <c r="M26" s="31"/>
      <c r="N26" s="32"/>
      <c r="O26" s="25"/>
      <c r="P26" s="22" t="s">
        <v>103</v>
      </c>
      <c r="Q26" s="84">
        <v>8</v>
      </c>
      <c r="R26" s="84">
        <v>6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6</v>
      </c>
      <c r="L27" s="32">
        <v>9</v>
      </c>
      <c r="M27" s="31"/>
      <c r="N27" s="32"/>
      <c r="O27" s="25"/>
      <c r="P27" s="22" t="s">
        <v>107</v>
      </c>
      <c r="Q27" s="84">
        <v>4</v>
      </c>
      <c r="R27" s="84">
        <v>3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17</v>
      </c>
      <c r="L28" s="32">
        <v>23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4</v>
      </c>
      <c r="C29" s="74">
        <v>3</v>
      </c>
      <c r="D29" s="26"/>
      <c r="E29" s="32"/>
      <c r="F29" s="32"/>
      <c r="G29" s="23" t="s">
        <v>105</v>
      </c>
      <c r="H29" s="84">
        <v>7</v>
      </c>
      <c r="I29" s="74">
        <v>1</v>
      </c>
      <c r="J29" s="23" t="s">
        <v>69</v>
      </c>
      <c r="K29" s="84">
        <v>126</v>
      </c>
      <c r="L29" s="32">
        <v>125</v>
      </c>
      <c r="M29" s="31"/>
      <c r="N29" s="32"/>
      <c r="O29" s="25"/>
      <c r="P29" s="22" t="s">
        <v>175</v>
      </c>
      <c r="Q29" s="84">
        <v>6</v>
      </c>
      <c r="R29" s="84">
        <v>10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1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2</v>
      </c>
      <c r="L31" s="32">
        <v>16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32</v>
      </c>
      <c r="R33" s="84">
        <v>31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1</v>
      </c>
      <c r="J34" s="29"/>
      <c r="K34" s="32"/>
      <c r="L34" s="32"/>
      <c r="M34" s="27"/>
      <c r="N34" s="32"/>
      <c r="O34" s="25"/>
      <c r="P34" s="22" t="s">
        <v>124</v>
      </c>
      <c r="Q34" s="84">
        <v>7</v>
      </c>
      <c r="R34" s="84">
        <v>10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12</v>
      </c>
      <c r="R35" s="84">
        <v>9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1</v>
      </c>
      <c r="C36" s="74">
        <v>1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16</v>
      </c>
      <c r="I37" s="74">
        <v>2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22</v>
      </c>
      <c r="C38" s="74">
        <v>5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41</v>
      </c>
      <c r="I40" s="74">
        <v>15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20</v>
      </c>
      <c r="C48" s="74">
        <v>24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122</v>
      </c>
      <c r="C52" s="51">
        <f>SUM(C7:C51)</f>
        <v>87</v>
      </c>
      <c r="D52" s="34" t="s">
        <v>150</v>
      </c>
      <c r="E52" s="52">
        <f>SUM(E7:E51)</f>
        <v>181</v>
      </c>
      <c r="F52" s="52">
        <f>SUM(F7:F51)</f>
        <v>139</v>
      </c>
      <c r="G52" s="35" t="s">
        <v>150</v>
      </c>
      <c r="H52" s="52">
        <f>SUM(H7:H51)</f>
        <v>228</v>
      </c>
      <c r="I52" s="51">
        <f>SUM(I7:I51)</f>
        <v>46</v>
      </c>
      <c r="J52" s="35" t="s">
        <v>150</v>
      </c>
      <c r="K52" s="52">
        <f>SUM(K7:K51)</f>
        <v>323</v>
      </c>
      <c r="L52" s="52">
        <f>SUM(L7:L51)</f>
        <v>364</v>
      </c>
      <c r="M52" s="35" t="s">
        <v>150</v>
      </c>
      <c r="N52" s="52">
        <f>SUM(N7:N51)</f>
        <v>55</v>
      </c>
      <c r="O52" s="51">
        <f>SUM(O7:O51)</f>
        <v>96</v>
      </c>
      <c r="P52" s="35" t="s">
        <v>150</v>
      </c>
      <c r="Q52" s="52">
        <f>SUM(Q8:Q51)</f>
        <v>153</v>
      </c>
      <c r="R52" s="52">
        <f>SUM(R8:R51)</f>
        <v>193</v>
      </c>
      <c r="S52" s="34" t="s">
        <v>150</v>
      </c>
      <c r="T52" s="52">
        <f>SUM(T7:T51)</f>
        <v>2</v>
      </c>
      <c r="U52" s="51">
        <f>SUM(U7:U51)</f>
        <v>6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1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58.3732057416268</v>
      </c>
      <c r="C53" s="49">
        <f>C52*100/B54</f>
        <v>41.6267942583732</v>
      </c>
      <c r="D53" s="37" t="s">
        <v>151</v>
      </c>
      <c r="E53" s="48">
        <f>E52*100/E54</f>
        <v>56.5625</v>
      </c>
      <c r="F53" s="48">
        <f>F52*100/E54</f>
        <v>43.4375</v>
      </c>
      <c r="G53" s="38" t="s">
        <v>151</v>
      </c>
      <c r="H53" s="48">
        <f>H52*100/H54</f>
        <v>83.21167883211679</v>
      </c>
      <c r="I53" s="49">
        <f>I52*100/H54</f>
        <v>16.78832116788321</v>
      </c>
      <c r="J53" s="38" t="s">
        <v>151</v>
      </c>
      <c r="K53" s="48">
        <f>K52*100/K54</f>
        <v>47.0160116448326</v>
      </c>
      <c r="L53" s="48">
        <f>L52*100/K54</f>
        <v>52.9839883551674</v>
      </c>
      <c r="M53" s="38" t="s">
        <v>151</v>
      </c>
      <c r="N53" s="48">
        <f>N52*100/N54</f>
        <v>36.42384105960265</v>
      </c>
      <c r="O53" s="49">
        <f>O52*100/N54</f>
        <v>63.57615894039735</v>
      </c>
      <c r="P53" s="38" t="s">
        <v>151</v>
      </c>
      <c r="Q53" s="48">
        <f>Q52*100/Q54</f>
        <v>44.21965317919075</v>
      </c>
      <c r="R53" s="49">
        <f>R52*100/Q54</f>
        <v>55.78034682080925</v>
      </c>
      <c r="S53" s="38" t="s">
        <v>151</v>
      </c>
      <c r="T53" s="48">
        <f>T52*100/T54</f>
        <v>25</v>
      </c>
      <c r="U53" s="49">
        <f>U52*100/T54</f>
        <v>75</v>
      </c>
      <c r="V53" s="38" t="s">
        <v>151</v>
      </c>
      <c r="W53" s="48">
        <v>0</v>
      </c>
      <c r="X53" s="49">
        <v>0</v>
      </c>
      <c r="Y53" s="38" t="s">
        <v>151</v>
      </c>
      <c r="Z53" s="48">
        <f>Z52*100/Z54</f>
        <v>100</v>
      </c>
      <c r="AA53" s="85">
        <f>AA52*100/Z54</f>
        <v>0</v>
      </c>
    </row>
    <row r="54" spans="1:27" ht="12.75" customHeight="1" thickBot="1">
      <c r="A54" s="2" t="s">
        <v>152</v>
      </c>
      <c r="B54" s="117">
        <f>SUM(B52:C52)</f>
        <v>209</v>
      </c>
      <c r="C54" s="103"/>
      <c r="D54" s="3" t="s">
        <v>152</v>
      </c>
      <c r="E54" s="118">
        <f>SUM(E52:F52)</f>
        <v>320</v>
      </c>
      <c r="F54" s="101"/>
      <c r="G54" s="4" t="s">
        <v>152</v>
      </c>
      <c r="H54" s="119">
        <f>SUM(H52:I52)</f>
        <v>274</v>
      </c>
      <c r="I54" s="120"/>
      <c r="J54" s="5" t="s">
        <v>152</v>
      </c>
      <c r="K54" s="121">
        <f>SUM(K52:L52)</f>
        <v>687</v>
      </c>
      <c r="L54" s="122"/>
      <c r="M54" s="6" t="s">
        <v>152</v>
      </c>
      <c r="N54" s="104">
        <f>SUM(N52:O52)</f>
        <v>151</v>
      </c>
      <c r="O54" s="105"/>
      <c r="P54" s="7" t="s">
        <v>152</v>
      </c>
      <c r="Q54" s="106">
        <f>SUM(Q52:R52)</f>
        <v>346</v>
      </c>
      <c r="R54" s="101"/>
      <c r="S54" s="8" t="s">
        <v>152</v>
      </c>
      <c r="T54" s="107">
        <f>SUM(T52:U52)</f>
        <v>8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1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594</v>
      </c>
      <c r="I55" s="95"/>
      <c r="J55" s="96" t="s">
        <v>152</v>
      </c>
      <c r="K55" s="97"/>
      <c r="L55" s="97"/>
      <c r="M55" s="97"/>
      <c r="N55" s="98">
        <f>SUM(K54+N54)</f>
        <v>838</v>
      </c>
      <c r="O55" s="99"/>
      <c r="P55" s="100" t="s">
        <v>152</v>
      </c>
      <c r="Q55" s="93"/>
      <c r="R55" s="93"/>
      <c r="S55" s="101"/>
      <c r="T55" s="102">
        <f>SUM(Q54+T54)</f>
        <v>354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M3:O3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Q52:R52" formulaRange="1"/>
    <ignoredError sqref="P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23673</v>
      </c>
      <c r="Q2" s="66" t="s">
        <v>157</v>
      </c>
      <c r="R2" s="55"/>
      <c r="S2" s="127" t="s">
        <v>1</v>
      </c>
      <c r="T2" s="128"/>
      <c r="U2" s="128"/>
      <c r="V2" s="73">
        <f>10419+V3</f>
        <v>11403</v>
      </c>
      <c r="W2" s="42"/>
      <c r="X2" s="69" t="s">
        <v>2</v>
      </c>
      <c r="Y2" s="70"/>
      <c r="Z2" s="123">
        <f>11189+Z3</f>
        <v>12270</v>
      </c>
      <c r="AA2" s="124"/>
    </row>
    <row r="3" spans="1:27" s="54" customFormat="1" ht="11.25" customHeight="1" thickBot="1">
      <c r="A3" s="39" t="s">
        <v>194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2065</v>
      </c>
      <c r="Q3" s="89">
        <f>P3*100/P2</f>
        <v>8.723017783973303</v>
      </c>
      <c r="R3" s="58"/>
      <c r="S3" s="129" t="s">
        <v>3</v>
      </c>
      <c r="T3" s="130"/>
      <c r="U3" s="131"/>
      <c r="V3" s="68">
        <f>SUM(B52+E52+H52+K52+N52+Q52+T52+W52+Z52)</f>
        <v>984</v>
      </c>
      <c r="W3" s="58"/>
      <c r="X3" s="71" t="s">
        <v>3</v>
      </c>
      <c r="Y3" s="72"/>
      <c r="Z3" s="114">
        <f>SUM(C52+F52+I52+L52+O52+R52+U52+X52+AA52)</f>
        <v>1081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7</v>
      </c>
      <c r="F7" s="32">
        <v>11</v>
      </c>
      <c r="G7" s="21" t="s">
        <v>18</v>
      </c>
      <c r="H7" s="84">
        <v>0</v>
      </c>
      <c r="I7" s="74">
        <v>0</v>
      </c>
      <c r="J7" s="20" t="s">
        <v>20</v>
      </c>
      <c r="K7" s="84">
        <v>40</v>
      </c>
      <c r="L7" s="84">
        <v>36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3</v>
      </c>
      <c r="U7" s="74">
        <v>1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6</v>
      </c>
      <c r="L8" s="32">
        <v>7</v>
      </c>
      <c r="M8" s="21" t="s">
        <v>21</v>
      </c>
      <c r="N8" s="84">
        <v>0</v>
      </c>
      <c r="O8" s="74">
        <v>1</v>
      </c>
      <c r="P8" s="20" t="s">
        <v>22</v>
      </c>
      <c r="Q8" s="84">
        <v>64</v>
      </c>
      <c r="R8" s="84">
        <v>53</v>
      </c>
      <c r="S8" s="23" t="s">
        <v>179</v>
      </c>
      <c r="T8" s="84">
        <v>17</v>
      </c>
      <c r="U8" s="74">
        <v>9</v>
      </c>
      <c r="V8" s="22" t="s">
        <v>180</v>
      </c>
      <c r="W8" s="84">
        <v>1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10</v>
      </c>
      <c r="L9" s="32">
        <v>6</v>
      </c>
      <c r="M9" s="23" t="s">
        <v>29</v>
      </c>
      <c r="N9" s="84">
        <v>3</v>
      </c>
      <c r="O9" s="74">
        <v>2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194</v>
      </c>
      <c r="F10" s="32">
        <v>180</v>
      </c>
      <c r="G10" s="23" t="s">
        <v>223</v>
      </c>
      <c r="H10" s="84">
        <v>0</v>
      </c>
      <c r="I10" s="74">
        <v>0</v>
      </c>
      <c r="J10" s="23" t="s">
        <v>39</v>
      </c>
      <c r="K10" s="84">
        <v>9</v>
      </c>
      <c r="L10" s="32">
        <v>19</v>
      </c>
      <c r="M10" s="23" t="s">
        <v>169</v>
      </c>
      <c r="N10" s="84">
        <v>1</v>
      </c>
      <c r="O10" s="74">
        <v>5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1</v>
      </c>
      <c r="J11" s="22" t="s">
        <v>38</v>
      </c>
      <c r="K11" s="84">
        <v>5</v>
      </c>
      <c r="L11" s="32">
        <v>2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23</v>
      </c>
      <c r="R11" s="84">
        <v>31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1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1</v>
      </c>
      <c r="M12" s="23" t="s">
        <v>46</v>
      </c>
      <c r="N12" s="84">
        <v>0</v>
      </c>
      <c r="O12" s="74">
        <v>0</v>
      </c>
      <c r="P12" s="22" t="s">
        <v>48</v>
      </c>
      <c r="Q12" s="84">
        <v>14</v>
      </c>
      <c r="R12" s="84">
        <v>42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1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13</v>
      </c>
      <c r="R13" s="84">
        <v>25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1</v>
      </c>
      <c r="O14" s="74">
        <v>0</v>
      </c>
      <c r="P14" s="22" t="s">
        <v>172</v>
      </c>
      <c r="Q14" s="84">
        <v>0</v>
      </c>
      <c r="R14" s="32">
        <v>1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2</v>
      </c>
      <c r="L15" s="32">
        <v>4</v>
      </c>
      <c r="M15" s="23" t="s">
        <v>57</v>
      </c>
      <c r="N15" s="84">
        <v>0</v>
      </c>
      <c r="O15" s="74">
        <v>0</v>
      </c>
      <c r="P15" s="22" t="s">
        <v>61</v>
      </c>
      <c r="Q15" s="84">
        <v>14</v>
      </c>
      <c r="R15" s="84">
        <v>19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4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52</v>
      </c>
      <c r="L16" s="32">
        <v>54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1</v>
      </c>
      <c r="C17" s="74">
        <v>4</v>
      </c>
      <c r="D17" s="26"/>
      <c r="E17" s="32"/>
      <c r="F17" s="32"/>
      <c r="G17" s="23" t="s">
        <v>167</v>
      </c>
      <c r="H17" s="84">
        <v>1</v>
      </c>
      <c r="I17" s="74">
        <v>0</v>
      </c>
      <c r="J17" s="22" t="s">
        <v>68</v>
      </c>
      <c r="K17" s="84">
        <v>2</v>
      </c>
      <c r="L17" s="32">
        <v>1</v>
      </c>
      <c r="M17" s="23" t="s">
        <v>215</v>
      </c>
      <c r="N17" s="84">
        <v>0</v>
      </c>
      <c r="O17" s="74">
        <v>0</v>
      </c>
      <c r="P17" s="22" t="s">
        <v>70</v>
      </c>
      <c r="Q17" s="84">
        <v>42</v>
      </c>
      <c r="R17" s="84">
        <v>53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</v>
      </c>
      <c r="C18" s="74">
        <v>3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2</v>
      </c>
      <c r="L18" s="32">
        <v>4</v>
      </c>
      <c r="M18" s="23" t="s">
        <v>64</v>
      </c>
      <c r="N18" s="84">
        <v>0</v>
      </c>
      <c r="O18" s="74">
        <v>0</v>
      </c>
      <c r="P18" s="22" t="s">
        <v>75</v>
      </c>
      <c r="Q18" s="84">
        <v>2</v>
      </c>
      <c r="R18" s="84">
        <v>2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7</v>
      </c>
      <c r="L19" s="32">
        <v>2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11</v>
      </c>
      <c r="I20" s="74">
        <v>1</v>
      </c>
      <c r="J20" s="22" t="s">
        <v>81</v>
      </c>
      <c r="K20" s="84">
        <v>123</v>
      </c>
      <c r="L20" s="32">
        <v>94</v>
      </c>
      <c r="M20" s="23" t="s">
        <v>53</v>
      </c>
      <c r="N20" s="84">
        <v>1</v>
      </c>
      <c r="O20" s="74">
        <v>1</v>
      </c>
      <c r="P20" s="22" t="s">
        <v>78</v>
      </c>
      <c r="Q20" s="84">
        <v>1</v>
      </c>
      <c r="R20" s="32">
        <v>1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6</v>
      </c>
      <c r="C21" s="74">
        <v>2</v>
      </c>
      <c r="D21" s="26"/>
      <c r="E21" s="32"/>
      <c r="F21" s="32"/>
      <c r="G21" s="23" t="s">
        <v>85</v>
      </c>
      <c r="H21" s="84">
        <v>1</v>
      </c>
      <c r="I21" s="74">
        <v>0</v>
      </c>
      <c r="J21" s="22" t="s">
        <v>86</v>
      </c>
      <c r="K21" s="84">
        <v>3</v>
      </c>
      <c r="L21" s="32">
        <v>2</v>
      </c>
      <c r="M21" s="23" t="s">
        <v>74</v>
      </c>
      <c r="N21" s="84">
        <v>19</v>
      </c>
      <c r="O21" s="74">
        <v>45</v>
      </c>
      <c r="P21" s="22" t="s">
        <v>83</v>
      </c>
      <c r="Q21" s="84">
        <v>7</v>
      </c>
      <c r="R21" s="84">
        <v>18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3</v>
      </c>
      <c r="L22" s="32">
        <v>4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1</v>
      </c>
      <c r="I23" s="74">
        <v>4</v>
      </c>
      <c r="J23" s="22" t="s">
        <v>92</v>
      </c>
      <c r="K23" s="84">
        <v>0</v>
      </c>
      <c r="L23" s="32">
        <v>0</v>
      </c>
      <c r="M23" s="23" t="s">
        <v>58</v>
      </c>
      <c r="N23" s="84">
        <v>5</v>
      </c>
      <c r="O23" s="74">
        <v>2</v>
      </c>
      <c r="P23" s="22" t="s">
        <v>90</v>
      </c>
      <c r="Q23" s="84">
        <v>10</v>
      </c>
      <c r="R23" s="84">
        <v>16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1</v>
      </c>
      <c r="P24" s="22" t="s">
        <v>93</v>
      </c>
      <c r="Q24" s="84">
        <v>2</v>
      </c>
      <c r="R24" s="84">
        <v>5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1</v>
      </c>
      <c r="C25" s="74">
        <v>1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14</v>
      </c>
      <c r="L25" s="32">
        <v>14</v>
      </c>
      <c r="M25" s="23" t="s">
        <v>82</v>
      </c>
      <c r="N25" s="84">
        <v>16</v>
      </c>
      <c r="O25" s="74">
        <v>21</v>
      </c>
      <c r="P25" s="22" t="s">
        <v>99</v>
      </c>
      <c r="Q25" s="84">
        <v>0</v>
      </c>
      <c r="R25" s="32">
        <v>1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3</v>
      </c>
      <c r="C26" s="74">
        <v>6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4</v>
      </c>
      <c r="L26" s="32">
        <v>9</v>
      </c>
      <c r="M26" s="31"/>
      <c r="N26" s="32"/>
      <c r="O26" s="25"/>
      <c r="P26" s="22" t="s">
        <v>103</v>
      </c>
      <c r="Q26" s="84">
        <v>6</v>
      </c>
      <c r="R26" s="84">
        <v>12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6</v>
      </c>
      <c r="L27" s="32">
        <v>8</v>
      </c>
      <c r="M27" s="31"/>
      <c r="N27" s="32"/>
      <c r="O27" s="25"/>
      <c r="P27" s="22" t="s">
        <v>107</v>
      </c>
      <c r="Q27" s="84">
        <v>13</v>
      </c>
      <c r="R27" s="84">
        <v>16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2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43</v>
      </c>
      <c r="L28" s="32">
        <v>38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2</v>
      </c>
      <c r="J29" s="23" t="s">
        <v>69</v>
      </c>
      <c r="K29" s="84">
        <v>10</v>
      </c>
      <c r="L29" s="32">
        <v>28</v>
      </c>
      <c r="M29" s="31"/>
      <c r="N29" s="32"/>
      <c r="O29" s="25"/>
      <c r="P29" s="22" t="s">
        <v>175</v>
      </c>
      <c r="Q29" s="84">
        <v>5</v>
      </c>
      <c r="R29" s="84">
        <v>12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5</v>
      </c>
      <c r="L30" s="32">
        <v>9</v>
      </c>
      <c r="M30" s="27"/>
      <c r="N30" s="32"/>
      <c r="O30" s="25"/>
      <c r="P30" s="22" t="s">
        <v>114</v>
      </c>
      <c r="Q30" s="84">
        <v>0</v>
      </c>
      <c r="R30" s="84">
        <v>1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2</v>
      </c>
      <c r="L31" s="32">
        <v>4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19</v>
      </c>
      <c r="R33" s="84">
        <v>14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1</v>
      </c>
      <c r="I34" s="74">
        <v>2</v>
      </c>
      <c r="J34" s="29"/>
      <c r="K34" s="32"/>
      <c r="L34" s="32"/>
      <c r="M34" s="27"/>
      <c r="N34" s="32"/>
      <c r="O34" s="25"/>
      <c r="P34" s="22" t="s">
        <v>124</v>
      </c>
      <c r="Q34" s="84">
        <v>7</v>
      </c>
      <c r="R34" s="84">
        <v>7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15</v>
      </c>
      <c r="R35" s="84">
        <v>15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18</v>
      </c>
      <c r="C38" s="74">
        <v>9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15</v>
      </c>
      <c r="I40" s="74">
        <v>5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3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2</v>
      </c>
      <c r="C43" s="74">
        <v>4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1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45</v>
      </c>
      <c r="C48" s="74">
        <v>59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77</v>
      </c>
      <c r="C52" s="51">
        <f>SUM(C7:C51)</f>
        <v>97</v>
      </c>
      <c r="D52" s="34" t="s">
        <v>150</v>
      </c>
      <c r="E52" s="52">
        <f>SUM(E7:E51)</f>
        <v>202</v>
      </c>
      <c r="F52" s="52">
        <f>SUM(F7:F51)</f>
        <v>191</v>
      </c>
      <c r="G52" s="35" t="s">
        <v>150</v>
      </c>
      <c r="H52" s="52">
        <f>SUM(H7:H51)</f>
        <v>32</v>
      </c>
      <c r="I52" s="51">
        <f>SUM(I7:I51)</f>
        <v>15</v>
      </c>
      <c r="J52" s="35" t="s">
        <v>150</v>
      </c>
      <c r="K52" s="52">
        <f>SUM(K7:K51)</f>
        <v>349</v>
      </c>
      <c r="L52" s="52">
        <f>SUM(L7:L51)</f>
        <v>346</v>
      </c>
      <c r="M52" s="35" t="s">
        <v>150</v>
      </c>
      <c r="N52" s="52">
        <f>SUM(N7:N51)</f>
        <v>46</v>
      </c>
      <c r="O52" s="51">
        <f>SUM(O7:O51)</f>
        <v>78</v>
      </c>
      <c r="P52" s="35" t="s">
        <v>150</v>
      </c>
      <c r="Q52" s="52">
        <f>SUM(Q8:Q51)</f>
        <v>257</v>
      </c>
      <c r="R52" s="52">
        <f>SUM(R8:R51)</f>
        <v>344</v>
      </c>
      <c r="S52" s="34" t="s">
        <v>150</v>
      </c>
      <c r="T52" s="52">
        <f>SUM(T7:T51)</f>
        <v>20</v>
      </c>
      <c r="U52" s="51">
        <f>SUM(U7:U51)</f>
        <v>10</v>
      </c>
      <c r="V52" s="35" t="s">
        <v>150</v>
      </c>
      <c r="W52" s="52">
        <f>SUM(W7:W51)</f>
        <v>1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44.252873563218394</v>
      </c>
      <c r="C53" s="49">
        <f>C52*100/B54</f>
        <v>55.747126436781606</v>
      </c>
      <c r="D53" s="37" t="s">
        <v>151</v>
      </c>
      <c r="E53" s="48">
        <f>E52*100/E54</f>
        <v>51.399491094147585</v>
      </c>
      <c r="F53" s="48">
        <f>F52*100/E54</f>
        <v>48.600508905852415</v>
      </c>
      <c r="G53" s="38" t="s">
        <v>151</v>
      </c>
      <c r="H53" s="48">
        <f>H52*100/H54</f>
        <v>68.08510638297872</v>
      </c>
      <c r="I53" s="49">
        <f>I52*100/H54</f>
        <v>31.914893617021278</v>
      </c>
      <c r="J53" s="38" t="s">
        <v>151</v>
      </c>
      <c r="K53" s="48">
        <f>K52*100/K54</f>
        <v>50.21582733812949</v>
      </c>
      <c r="L53" s="48">
        <f>L52*100/K54</f>
        <v>49.78417266187051</v>
      </c>
      <c r="M53" s="38" t="s">
        <v>151</v>
      </c>
      <c r="N53" s="48">
        <f>N52*100/N54</f>
        <v>37.096774193548384</v>
      </c>
      <c r="O53" s="49">
        <f>O52*100/N54</f>
        <v>62.903225806451616</v>
      </c>
      <c r="P53" s="38" t="s">
        <v>151</v>
      </c>
      <c r="Q53" s="48">
        <f>Q52*100/Q54</f>
        <v>42.76206322795341</v>
      </c>
      <c r="R53" s="49">
        <f>R52*100/Q54</f>
        <v>57.23793677204659</v>
      </c>
      <c r="S53" s="38" t="s">
        <v>151</v>
      </c>
      <c r="T53" s="48">
        <f>T52*100/T54</f>
        <v>66.66666666666667</v>
      </c>
      <c r="U53" s="49">
        <f>U52*100/T54</f>
        <v>33.333333333333336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174</v>
      </c>
      <c r="C54" s="103"/>
      <c r="D54" s="3" t="s">
        <v>152</v>
      </c>
      <c r="E54" s="118">
        <f>SUM(E52:F52)</f>
        <v>393</v>
      </c>
      <c r="F54" s="101"/>
      <c r="G54" s="4" t="s">
        <v>152</v>
      </c>
      <c r="H54" s="119">
        <f>SUM(H52:I52)</f>
        <v>47</v>
      </c>
      <c r="I54" s="120"/>
      <c r="J54" s="5" t="s">
        <v>152</v>
      </c>
      <c r="K54" s="121">
        <f>SUM(K52:L52)</f>
        <v>695</v>
      </c>
      <c r="L54" s="122"/>
      <c r="M54" s="6" t="s">
        <v>152</v>
      </c>
      <c r="N54" s="104">
        <f>SUM(N52:O52)</f>
        <v>124</v>
      </c>
      <c r="O54" s="105"/>
      <c r="P54" s="7" t="s">
        <v>152</v>
      </c>
      <c r="Q54" s="106">
        <f>SUM(Q52:R52)</f>
        <v>601</v>
      </c>
      <c r="R54" s="101"/>
      <c r="S54" s="8" t="s">
        <v>152</v>
      </c>
      <c r="T54" s="107">
        <f>SUM(T52:U52)</f>
        <v>30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440</v>
      </c>
      <c r="I55" s="95"/>
      <c r="J55" s="96" t="s">
        <v>152</v>
      </c>
      <c r="K55" s="97"/>
      <c r="L55" s="97"/>
      <c r="M55" s="97"/>
      <c r="N55" s="98">
        <f>SUM(K54+N54)</f>
        <v>819</v>
      </c>
      <c r="O55" s="99"/>
      <c r="P55" s="100" t="s">
        <v>152</v>
      </c>
      <c r="Q55" s="93"/>
      <c r="R55" s="93"/>
      <c r="S55" s="101"/>
      <c r="T55" s="102">
        <f>SUM(Q54+T54)</f>
        <v>631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M2:O2"/>
    <mergeCell ref="S2:U2"/>
    <mergeCell ref="M3:O3"/>
    <mergeCell ref="S3:U3"/>
    <mergeCell ref="Y5:AA5"/>
    <mergeCell ref="V5:X5"/>
    <mergeCell ref="H54:I54"/>
    <mergeCell ref="N54:O54"/>
    <mergeCell ref="T54:U54"/>
    <mergeCell ref="J5:O5"/>
    <mergeCell ref="P5:U5"/>
    <mergeCell ref="Z54:AA54"/>
    <mergeCell ref="D5:I5"/>
    <mergeCell ref="B54:C54"/>
    <mergeCell ref="E54:F54"/>
    <mergeCell ref="K54:L54"/>
    <mergeCell ref="Q54:R54"/>
    <mergeCell ref="W54:X54"/>
    <mergeCell ref="A5:C5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7109375" style="1" bestFit="1" customWidth="1"/>
    <col min="3" max="3" width="4.8515625" style="1" bestFit="1" customWidth="1"/>
    <col min="4" max="4" width="8.00390625" style="1" bestFit="1" customWidth="1"/>
    <col min="5" max="6" width="5.140625" style="1" bestFit="1" customWidth="1"/>
    <col min="7" max="7" width="13.421875" style="1" bestFit="1" customWidth="1"/>
    <col min="8" max="8" width="5.140625" style="1" customWidth="1"/>
    <col min="9" max="9" width="4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125631</v>
      </c>
      <c r="Q2" s="66" t="s">
        <v>157</v>
      </c>
      <c r="R2" s="55"/>
      <c r="S2" s="127" t="s">
        <v>1</v>
      </c>
      <c r="T2" s="128"/>
      <c r="U2" s="128"/>
      <c r="V2" s="73">
        <f>51831+V3</f>
        <v>62444</v>
      </c>
      <c r="W2" s="42"/>
      <c r="X2" s="69" t="s">
        <v>2</v>
      </c>
      <c r="Y2" s="70"/>
      <c r="Z2" s="123">
        <f>54628+Z3</f>
        <v>63187</v>
      </c>
      <c r="AA2" s="124"/>
    </row>
    <row r="3" spans="1:27" s="54" customFormat="1" ht="11.25" customHeight="1" thickBot="1">
      <c r="A3" s="39" t="s">
        <v>196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19172</v>
      </c>
      <c r="Q3" s="89">
        <f>P3*100/P2</f>
        <v>15.26056466954812</v>
      </c>
      <c r="R3" s="58"/>
      <c r="S3" s="129" t="s">
        <v>3</v>
      </c>
      <c r="T3" s="130"/>
      <c r="U3" s="131"/>
      <c r="V3" s="68">
        <f>SUM(B52+E52+H52+K52+N52+Q52+T52+W52+Z52)</f>
        <v>10613</v>
      </c>
      <c r="W3" s="58"/>
      <c r="X3" s="71" t="s">
        <v>3</v>
      </c>
      <c r="Y3" s="72"/>
      <c r="Z3" s="114">
        <f>SUM(C52+F52+I52+L52+O52+R52+U52+X52+AA52)</f>
        <v>8559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1</v>
      </c>
      <c r="C7" s="74">
        <v>1</v>
      </c>
      <c r="D7" s="20" t="s">
        <v>19</v>
      </c>
      <c r="E7" s="84">
        <v>72</v>
      </c>
      <c r="F7" s="32">
        <v>52</v>
      </c>
      <c r="G7" s="21" t="s">
        <v>18</v>
      </c>
      <c r="H7" s="84">
        <v>0</v>
      </c>
      <c r="I7" s="74">
        <v>0</v>
      </c>
      <c r="J7" s="20" t="s">
        <v>20</v>
      </c>
      <c r="K7" s="84">
        <v>48</v>
      </c>
      <c r="L7" s="84">
        <v>41</v>
      </c>
      <c r="M7" s="21" t="s">
        <v>18</v>
      </c>
      <c r="N7" s="84">
        <v>1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3</v>
      </c>
      <c r="U7" s="74">
        <v>4</v>
      </c>
      <c r="V7" s="20" t="s">
        <v>24</v>
      </c>
      <c r="W7" s="84">
        <v>2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6</v>
      </c>
      <c r="F8" s="32">
        <v>1</v>
      </c>
      <c r="G8" s="23" t="s">
        <v>27</v>
      </c>
      <c r="H8" s="84">
        <v>1</v>
      </c>
      <c r="I8" s="74">
        <v>0</v>
      </c>
      <c r="J8" s="22" t="s">
        <v>28</v>
      </c>
      <c r="K8" s="84">
        <v>5</v>
      </c>
      <c r="L8" s="32">
        <v>2</v>
      </c>
      <c r="M8" s="21" t="s">
        <v>21</v>
      </c>
      <c r="N8" s="84">
        <v>6</v>
      </c>
      <c r="O8" s="74">
        <v>4</v>
      </c>
      <c r="P8" s="20" t="s">
        <v>22</v>
      </c>
      <c r="Q8" s="84">
        <v>185</v>
      </c>
      <c r="R8" s="84">
        <v>184</v>
      </c>
      <c r="S8" s="23" t="s">
        <v>179</v>
      </c>
      <c r="T8" s="84">
        <v>18</v>
      </c>
      <c r="U8" s="74">
        <v>25</v>
      </c>
      <c r="V8" s="22" t="s">
        <v>180</v>
      </c>
      <c r="W8" s="84">
        <v>1</v>
      </c>
      <c r="X8" s="74">
        <v>2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1</v>
      </c>
      <c r="F9" s="32">
        <v>3</v>
      </c>
      <c r="G9" s="23" t="s">
        <v>32</v>
      </c>
      <c r="H9" s="84">
        <v>0</v>
      </c>
      <c r="I9" s="74">
        <v>0</v>
      </c>
      <c r="J9" s="22" t="s">
        <v>33</v>
      </c>
      <c r="K9" s="84">
        <v>13</v>
      </c>
      <c r="L9" s="32">
        <v>5</v>
      </c>
      <c r="M9" s="23" t="s">
        <v>29</v>
      </c>
      <c r="N9" s="84">
        <v>1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5</v>
      </c>
      <c r="C10" s="74">
        <v>9</v>
      </c>
      <c r="D10" s="22" t="s">
        <v>37</v>
      </c>
      <c r="E10" s="84">
        <v>4245</v>
      </c>
      <c r="F10" s="32">
        <v>3604</v>
      </c>
      <c r="G10" s="23" t="s">
        <v>223</v>
      </c>
      <c r="H10" s="84">
        <v>0</v>
      </c>
      <c r="I10" s="74">
        <v>0</v>
      </c>
      <c r="J10" s="23" t="s">
        <v>39</v>
      </c>
      <c r="K10" s="84">
        <v>42</v>
      </c>
      <c r="L10" s="32">
        <v>40</v>
      </c>
      <c r="M10" s="23" t="s">
        <v>169</v>
      </c>
      <c r="N10" s="84">
        <v>2</v>
      </c>
      <c r="O10" s="74">
        <v>7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1</v>
      </c>
      <c r="D11" s="22" t="s">
        <v>43</v>
      </c>
      <c r="E11" s="84">
        <v>7</v>
      </c>
      <c r="F11" s="32">
        <v>0</v>
      </c>
      <c r="G11" s="23" t="s">
        <v>168</v>
      </c>
      <c r="H11" s="84">
        <v>5</v>
      </c>
      <c r="I11" s="74">
        <v>0</v>
      </c>
      <c r="J11" s="22" t="s">
        <v>38</v>
      </c>
      <c r="K11" s="84">
        <v>5</v>
      </c>
      <c r="L11" s="32">
        <v>2</v>
      </c>
      <c r="M11" s="23" t="s">
        <v>170</v>
      </c>
      <c r="N11" s="84">
        <v>3</v>
      </c>
      <c r="O11" s="74">
        <v>1</v>
      </c>
      <c r="P11" s="22" t="s">
        <v>226</v>
      </c>
      <c r="Q11" s="84">
        <v>135</v>
      </c>
      <c r="R11" s="84">
        <v>191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4</v>
      </c>
      <c r="F12" s="32">
        <v>3</v>
      </c>
      <c r="G12" s="23" t="s">
        <v>44</v>
      </c>
      <c r="H12" s="84">
        <v>0</v>
      </c>
      <c r="I12" s="74">
        <v>0</v>
      </c>
      <c r="J12" s="22" t="s">
        <v>45</v>
      </c>
      <c r="K12" s="84">
        <v>5</v>
      </c>
      <c r="L12" s="32">
        <v>7</v>
      </c>
      <c r="M12" s="23" t="s">
        <v>46</v>
      </c>
      <c r="N12" s="84">
        <v>0</v>
      </c>
      <c r="O12" s="74">
        <v>0</v>
      </c>
      <c r="P12" s="22" t="s">
        <v>48</v>
      </c>
      <c r="Q12" s="84">
        <v>46</v>
      </c>
      <c r="R12" s="84">
        <v>87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2</v>
      </c>
      <c r="C13" s="74">
        <v>0</v>
      </c>
      <c r="D13" s="26"/>
      <c r="E13" s="32"/>
      <c r="F13" s="32"/>
      <c r="G13" s="23" t="s">
        <v>59</v>
      </c>
      <c r="H13" s="84">
        <v>6</v>
      </c>
      <c r="I13" s="74">
        <v>3</v>
      </c>
      <c r="J13" s="22" t="s">
        <v>51</v>
      </c>
      <c r="K13" s="84">
        <v>1</v>
      </c>
      <c r="L13" s="32">
        <v>2</v>
      </c>
      <c r="M13" s="23" t="s">
        <v>52</v>
      </c>
      <c r="N13" s="84">
        <v>7</v>
      </c>
      <c r="O13" s="74">
        <v>2</v>
      </c>
      <c r="P13" s="22" t="s">
        <v>54</v>
      </c>
      <c r="Q13" s="84">
        <v>154</v>
      </c>
      <c r="R13" s="84">
        <v>149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4</v>
      </c>
      <c r="L14" s="32">
        <v>2</v>
      </c>
      <c r="M14" s="23" t="s">
        <v>34</v>
      </c>
      <c r="N14" s="84">
        <v>0</v>
      </c>
      <c r="O14" s="74">
        <v>0</v>
      </c>
      <c r="P14" s="22" t="s">
        <v>172</v>
      </c>
      <c r="Q14" s="84">
        <v>2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4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44</v>
      </c>
      <c r="R15" s="84">
        <v>60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1</v>
      </c>
      <c r="C16" s="74">
        <v>2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74</v>
      </c>
      <c r="L16" s="32">
        <v>81</v>
      </c>
      <c r="M16" s="23" t="s">
        <v>40</v>
      </c>
      <c r="N16" s="84">
        <v>0</v>
      </c>
      <c r="O16" s="74">
        <v>0</v>
      </c>
      <c r="P16" s="22" t="s">
        <v>65</v>
      </c>
      <c r="Q16" s="84">
        <v>3</v>
      </c>
      <c r="R16" s="32">
        <v>3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1</v>
      </c>
      <c r="C17" s="74">
        <v>4</v>
      </c>
      <c r="D17" s="26"/>
      <c r="E17" s="32"/>
      <c r="F17" s="32"/>
      <c r="G17" s="23" t="s">
        <v>167</v>
      </c>
      <c r="H17" s="84">
        <v>18</v>
      </c>
      <c r="I17" s="74">
        <v>5</v>
      </c>
      <c r="J17" s="22" t="s">
        <v>68</v>
      </c>
      <c r="K17" s="84">
        <v>2</v>
      </c>
      <c r="L17" s="32">
        <v>1</v>
      </c>
      <c r="M17" s="23" t="s">
        <v>215</v>
      </c>
      <c r="N17" s="84">
        <v>0</v>
      </c>
      <c r="O17" s="74">
        <v>0</v>
      </c>
      <c r="P17" s="22" t="s">
        <v>70</v>
      </c>
      <c r="Q17" s="84">
        <v>92</v>
      </c>
      <c r="R17" s="84">
        <v>94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8</v>
      </c>
      <c r="C18" s="74">
        <v>10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6</v>
      </c>
      <c r="L18" s="32">
        <v>7</v>
      </c>
      <c r="M18" s="23" t="s">
        <v>64</v>
      </c>
      <c r="N18" s="84">
        <v>11</v>
      </c>
      <c r="O18" s="74">
        <v>20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1</v>
      </c>
      <c r="I19" s="74">
        <v>0</v>
      </c>
      <c r="J19" s="22" t="s">
        <v>77</v>
      </c>
      <c r="K19" s="84">
        <v>7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862</v>
      </c>
      <c r="I20" s="74">
        <v>300</v>
      </c>
      <c r="J20" s="22" t="s">
        <v>81</v>
      </c>
      <c r="K20" s="84">
        <v>365</v>
      </c>
      <c r="L20" s="32">
        <v>264</v>
      </c>
      <c r="M20" s="23" t="s">
        <v>53</v>
      </c>
      <c r="N20" s="84">
        <v>0</v>
      </c>
      <c r="O20" s="74">
        <v>0</v>
      </c>
      <c r="P20" s="22" t="s">
        <v>78</v>
      </c>
      <c r="Q20" s="84">
        <v>1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16</v>
      </c>
      <c r="C21" s="74">
        <v>6</v>
      </c>
      <c r="D21" s="26"/>
      <c r="E21" s="32"/>
      <c r="F21" s="32"/>
      <c r="G21" s="23" t="s">
        <v>85</v>
      </c>
      <c r="H21" s="84">
        <v>9</v>
      </c>
      <c r="I21" s="74">
        <v>6</v>
      </c>
      <c r="J21" s="22" t="s">
        <v>86</v>
      </c>
      <c r="K21" s="84">
        <v>3</v>
      </c>
      <c r="L21" s="32">
        <v>6</v>
      </c>
      <c r="M21" s="23" t="s">
        <v>74</v>
      </c>
      <c r="N21" s="84">
        <v>53</v>
      </c>
      <c r="O21" s="74">
        <v>109</v>
      </c>
      <c r="P21" s="22" t="s">
        <v>83</v>
      </c>
      <c r="Q21" s="84">
        <v>28</v>
      </c>
      <c r="R21" s="84">
        <v>122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37</v>
      </c>
      <c r="I22" s="74">
        <v>18</v>
      </c>
      <c r="J22" s="22" t="s">
        <v>89</v>
      </c>
      <c r="K22" s="84">
        <v>2</v>
      </c>
      <c r="L22" s="32">
        <v>8</v>
      </c>
      <c r="M22" s="23" t="s">
        <v>171</v>
      </c>
      <c r="N22" s="84">
        <v>2</v>
      </c>
      <c r="O22" s="74">
        <v>1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1</v>
      </c>
      <c r="C23" s="74">
        <v>2</v>
      </c>
      <c r="D23" s="26"/>
      <c r="E23" s="32"/>
      <c r="F23" s="32"/>
      <c r="G23" s="23" t="s">
        <v>166</v>
      </c>
      <c r="H23" s="84">
        <v>3</v>
      </c>
      <c r="I23" s="74">
        <v>8</v>
      </c>
      <c r="J23" s="22" t="s">
        <v>92</v>
      </c>
      <c r="K23" s="84">
        <v>0</v>
      </c>
      <c r="L23" s="32">
        <v>0</v>
      </c>
      <c r="M23" s="23" t="s">
        <v>58</v>
      </c>
      <c r="N23" s="84">
        <v>6</v>
      </c>
      <c r="O23" s="74">
        <v>7</v>
      </c>
      <c r="P23" s="22" t="s">
        <v>90</v>
      </c>
      <c r="Q23" s="84">
        <v>15</v>
      </c>
      <c r="R23" s="84">
        <v>32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3</v>
      </c>
      <c r="J24" s="22" t="s">
        <v>95</v>
      </c>
      <c r="K24" s="84">
        <v>0</v>
      </c>
      <c r="L24" s="32">
        <v>0</v>
      </c>
      <c r="M24" s="23" t="s">
        <v>142</v>
      </c>
      <c r="N24" s="84">
        <v>1</v>
      </c>
      <c r="O24" s="74">
        <v>1</v>
      </c>
      <c r="P24" s="22" t="s">
        <v>93</v>
      </c>
      <c r="Q24" s="84">
        <v>3</v>
      </c>
      <c r="R24" s="84">
        <v>3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2</v>
      </c>
      <c r="C25" s="74">
        <v>1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38</v>
      </c>
      <c r="L25" s="32">
        <v>35</v>
      </c>
      <c r="M25" s="23" t="s">
        <v>82</v>
      </c>
      <c r="N25" s="84">
        <v>23</v>
      </c>
      <c r="O25" s="74">
        <v>57</v>
      </c>
      <c r="P25" s="22" t="s">
        <v>99</v>
      </c>
      <c r="Q25" s="84">
        <v>1</v>
      </c>
      <c r="R25" s="32">
        <v>1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2</v>
      </c>
      <c r="C26" s="74">
        <v>11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25</v>
      </c>
      <c r="L26" s="32">
        <v>36</v>
      </c>
      <c r="M26" s="31"/>
      <c r="N26" s="32"/>
      <c r="O26" s="25"/>
      <c r="P26" s="22" t="s">
        <v>103</v>
      </c>
      <c r="Q26" s="84">
        <v>92</v>
      </c>
      <c r="R26" s="84">
        <v>274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45</v>
      </c>
      <c r="L27" s="32">
        <v>46</v>
      </c>
      <c r="M27" s="31"/>
      <c r="N27" s="32"/>
      <c r="O27" s="25"/>
      <c r="P27" s="22" t="s">
        <v>107</v>
      </c>
      <c r="Q27" s="84">
        <v>42</v>
      </c>
      <c r="R27" s="84">
        <v>54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2</v>
      </c>
      <c r="D28" s="26"/>
      <c r="E28" s="32"/>
      <c r="F28" s="32"/>
      <c r="G28" s="82" t="s">
        <v>154</v>
      </c>
      <c r="H28" s="84">
        <v>1</v>
      </c>
      <c r="I28" s="74">
        <v>1</v>
      </c>
      <c r="J28" s="29" t="s">
        <v>110</v>
      </c>
      <c r="K28" s="84">
        <v>40</v>
      </c>
      <c r="L28" s="32">
        <v>39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505</v>
      </c>
      <c r="I29" s="74">
        <v>108</v>
      </c>
      <c r="J29" s="23" t="s">
        <v>69</v>
      </c>
      <c r="K29" s="84">
        <v>135</v>
      </c>
      <c r="L29" s="32">
        <v>172</v>
      </c>
      <c r="M29" s="31"/>
      <c r="N29" s="32"/>
      <c r="O29" s="25"/>
      <c r="P29" s="22" t="s">
        <v>175</v>
      </c>
      <c r="Q29" s="84">
        <v>107</v>
      </c>
      <c r="R29" s="84">
        <v>130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1</v>
      </c>
      <c r="C30" s="74">
        <v>1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7</v>
      </c>
      <c r="L30" s="32">
        <v>10</v>
      </c>
      <c r="M30" s="27"/>
      <c r="N30" s="32"/>
      <c r="O30" s="25"/>
      <c r="P30" s="22" t="s">
        <v>114</v>
      </c>
      <c r="Q30" s="84">
        <v>30</v>
      </c>
      <c r="R30" s="84">
        <v>35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3</v>
      </c>
      <c r="L31" s="32">
        <v>7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2</v>
      </c>
      <c r="C32" s="74">
        <v>2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91</v>
      </c>
      <c r="R33" s="84">
        <v>110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10</v>
      </c>
      <c r="I34" s="74">
        <v>5</v>
      </c>
      <c r="J34" s="29"/>
      <c r="K34" s="32"/>
      <c r="L34" s="32"/>
      <c r="M34" s="27"/>
      <c r="N34" s="32"/>
      <c r="O34" s="25"/>
      <c r="P34" s="22" t="s">
        <v>124</v>
      </c>
      <c r="Q34" s="84">
        <v>70</v>
      </c>
      <c r="R34" s="84">
        <v>85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53</v>
      </c>
      <c r="R35" s="84">
        <v>54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1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3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165</v>
      </c>
      <c r="I37" s="74">
        <v>75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152</v>
      </c>
      <c r="C38" s="74">
        <v>33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1046</v>
      </c>
      <c r="I40" s="74">
        <v>398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7</v>
      </c>
      <c r="C41" s="74">
        <v>5</v>
      </c>
      <c r="D41" s="26"/>
      <c r="E41" s="32"/>
      <c r="F41" s="32"/>
      <c r="G41" s="23" t="s">
        <v>163</v>
      </c>
      <c r="H41" s="84">
        <v>5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1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1</v>
      </c>
      <c r="C47" s="74">
        <v>1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1187</v>
      </c>
      <c r="C48" s="74">
        <v>1150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1390</v>
      </c>
      <c r="C52" s="51">
        <f>SUM(C7:C51)</f>
        <v>1241</v>
      </c>
      <c r="D52" s="34" t="s">
        <v>150</v>
      </c>
      <c r="E52" s="52">
        <f>SUM(E7:E51)</f>
        <v>4335</v>
      </c>
      <c r="F52" s="52">
        <f>SUM(F7:F51)</f>
        <v>3663</v>
      </c>
      <c r="G52" s="35" t="s">
        <v>150</v>
      </c>
      <c r="H52" s="52">
        <f>SUM(H7:H51)</f>
        <v>2675</v>
      </c>
      <c r="I52" s="51">
        <f>SUM(I7:I51)</f>
        <v>933</v>
      </c>
      <c r="J52" s="35" t="s">
        <v>150</v>
      </c>
      <c r="K52" s="52">
        <f>SUM(K7:K51)</f>
        <v>879</v>
      </c>
      <c r="L52" s="52">
        <f>SUM(L7:L51)</f>
        <v>814</v>
      </c>
      <c r="M52" s="35" t="s">
        <v>150</v>
      </c>
      <c r="N52" s="52">
        <f>SUM(N7:N51)</f>
        <v>116</v>
      </c>
      <c r="O52" s="51">
        <f>SUM(O7:O51)</f>
        <v>209</v>
      </c>
      <c r="P52" s="35" t="s">
        <v>150</v>
      </c>
      <c r="Q52" s="52">
        <f>SUM(Q8:Q51)</f>
        <v>1194</v>
      </c>
      <c r="R52" s="52">
        <f>SUM(R8:R51)</f>
        <v>1668</v>
      </c>
      <c r="S52" s="34" t="s">
        <v>150</v>
      </c>
      <c r="T52" s="52">
        <f>SUM(T7:T51)</f>
        <v>21</v>
      </c>
      <c r="U52" s="51">
        <f>SUM(U7:U51)</f>
        <v>29</v>
      </c>
      <c r="V52" s="35" t="s">
        <v>150</v>
      </c>
      <c r="W52" s="52">
        <f>SUM(W7:W51)</f>
        <v>3</v>
      </c>
      <c r="X52" s="51">
        <f>SUM(X7:X51)</f>
        <v>2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52.83162295705055</v>
      </c>
      <c r="C53" s="49">
        <f>C52*100/B54</f>
        <v>47.16837704294945</v>
      </c>
      <c r="D53" s="37" t="s">
        <v>151</v>
      </c>
      <c r="E53" s="48">
        <f>E52*100/E54</f>
        <v>54.201050262565644</v>
      </c>
      <c r="F53" s="48">
        <f>F52*100/E54</f>
        <v>45.798949737434356</v>
      </c>
      <c r="G53" s="38" t="s">
        <v>151</v>
      </c>
      <c r="H53" s="48">
        <f>H52*100/H54</f>
        <v>74.14079822616408</v>
      </c>
      <c r="I53" s="49">
        <f>I52*100/H54</f>
        <v>25.85920177383592</v>
      </c>
      <c r="J53" s="38" t="s">
        <v>151</v>
      </c>
      <c r="K53" s="48">
        <f>K52*100/K54</f>
        <v>51.919669226225636</v>
      </c>
      <c r="L53" s="48">
        <f>L52*100/K54</f>
        <v>48.080330773774364</v>
      </c>
      <c r="M53" s="38" t="s">
        <v>151</v>
      </c>
      <c r="N53" s="48">
        <f>N52*100/N54</f>
        <v>35.69230769230769</v>
      </c>
      <c r="O53" s="49">
        <f>O52*100/N54</f>
        <v>64.3076923076923</v>
      </c>
      <c r="P53" s="38" t="s">
        <v>151</v>
      </c>
      <c r="Q53" s="48">
        <f>Q52*100/Q54</f>
        <v>41.719077568134175</v>
      </c>
      <c r="R53" s="49">
        <f>R52*100/Q54</f>
        <v>58.280922431865825</v>
      </c>
      <c r="S53" s="38" t="s">
        <v>151</v>
      </c>
      <c r="T53" s="48">
        <f>T52*100/T54</f>
        <v>42</v>
      </c>
      <c r="U53" s="49">
        <f>U52*100/T54</f>
        <v>58</v>
      </c>
      <c r="V53" s="38" t="s">
        <v>151</v>
      </c>
      <c r="W53" s="48">
        <f>W52*100/W54</f>
        <v>60</v>
      </c>
      <c r="X53" s="49">
        <f>X52*100/W54</f>
        <v>40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2631</v>
      </c>
      <c r="C54" s="103"/>
      <c r="D54" s="3" t="s">
        <v>152</v>
      </c>
      <c r="E54" s="118">
        <f>SUM(E52:F52)</f>
        <v>7998</v>
      </c>
      <c r="F54" s="101"/>
      <c r="G54" s="4" t="s">
        <v>152</v>
      </c>
      <c r="H54" s="119">
        <f>SUM(H52:I52)</f>
        <v>3608</v>
      </c>
      <c r="I54" s="120"/>
      <c r="J54" s="5" t="s">
        <v>152</v>
      </c>
      <c r="K54" s="121">
        <f>SUM(K52:L52)</f>
        <v>1693</v>
      </c>
      <c r="L54" s="122"/>
      <c r="M54" s="6" t="s">
        <v>152</v>
      </c>
      <c r="N54" s="104">
        <f>SUM(N52:O52)</f>
        <v>325</v>
      </c>
      <c r="O54" s="105"/>
      <c r="P54" s="7" t="s">
        <v>152</v>
      </c>
      <c r="Q54" s="106">
        <f>SUM(Q52:R52)</f>
        <v>2862</v>
      </c>
      <c r="R54" s="101"/>
      <c r="S54" s="8" t="s">
        <v>152</v>
      </c>
      <c r="T54" s="107">
        <f>SUM(T52:U52)</f>
        <v>50</v>
      </c>
      <c r="U54" s="103"/>
      <c r="V54" s="9" t="s">
        <v>152</v>
      </c>
      <c r="W54" s="116">
        <f>SUM(W52:X52)</f>
        <v>5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11606</v>
      </c>
      <c r="I55" s="95"/>
      <c r="J55" s="96" t="s">
        <v>152</v>
      </c>
      <c r="K55" s="97"/>
      <c r="L55" s="97"/>
      <c r="M55" s="97"/>
      <c r="N55" s="98">
        <f>SUM(K54+N54)</f>
        <v>2018</v>
      </c>
      <c r="O55" s="99"/>
      <c r="P55" s="100" t="s">
        <v>152</v>
      </c>
      <c r="Q55" s="93"/>
      <c r="R55" s="93"/>
      <c r="S55" s="101"/>
      <c r="T55" s="102">
        <f>SUM(Q54+T54)</f>
        <v>2912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M3:O3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11685</v>
      </c>
      <c r="Q2" s="66" t="s">
        <v>157</v>
      </c>
      <c r="R2" s="55"/>
      <c r="S2" s="127" t="s">
        <v>1</v>
      </c>
      <c r="T2" s="128"/>
      <c r="U2" s="128"/>
      <c r="V2" s="73">
        <f>5440+V3</f>
        <v>5787</v>
      </c>
      <c r="W2" s="42"/>
      <c r="X2" s="69" t="s">
        <v>2</v>
      </c>
      <c r="Y2" s="70"/>
      <c r="Z2" s="123">
        <f>5489+Z3</f>
        <v>5898</v>
      </c>
      <c r="AA2" s="124"/>
    </row>
    <row r="3" spans="1:27" s="54" customFormat="1" ht="11.25" customHeight="1" thickBot="1">
      <c r="A3" s="39" t="s">
        <v>195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756</v>
      </c>
      <c r="Q3" s="89">
        <f>P3*100/P2</f>
        <v>6.469833119383825</v>
      </c>
      <c r="R3" s="58"/>
      <c r="S3" s="129" t="s">
        <v>3</v>
      </c>
      <c r="T3" s="130"/>
      <c r="U3" s="131"/>
      <c r="V3" s="68">
        <f>SUM(B52+E52+H52+K52+N52+Q52+T52+W52+Z52)</f>
        <v>347</v>
      </c>
      <c r="W3" s="58"/>
      <c r="X3" s="71" t="s">
        <v>3</v>
      </c>
      <c r="Y3" s="72"/>
      <c r="Z3" s="114">
        <f>SUM(C52+F52+I52+L52+O52+R52+U52+X52+AA52)</f>
        <v>409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1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12</v>
      </c>
      <c r="L7" s="84">
        <v>15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1</v>
      </c>
      <c r="U7" s="74">
        <v>1</v>
      </c>
      <c r="V7" s="20" t="s">
        <v>24</v>
      </c>
      <c r="W7" s="84">
        <v>1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17</v>
      </c>
      <c r="R8" s="84">
        <v>12</v>
      </c>
      <c r="S8" s="23" t="s">
        <v>179</v>
      </c>
      <c r="T8" s="84">
        <v>7</v>
      </c>
      <c r="U8" s="74">
        <v>8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6</v>
      </c>
      <c r="L9" s="32">
        <v>4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5</v>
      </c>
      <c r="C10" s="74">
        <v>5</v>
      </c>
      <c r="D10" s="22" t="s">
        <v>37</v>
      </c>
      <c r="E10" s="84">
        <v>21</v>
      </c>
      <c r="F10" s="32">
        <v>14</v>
      </c>
      <c r="G10" s="23" t="s">
        <v>223</v>
      </c>
      <c r="H10" s="84">
        <v>0</v>
      </c>
      <c r="I10" s="74">
        <v>0</v>
      </c>
      <c r="J10" s="23" t="s">
        <v>39</v>
      </c>
      <c r="K10" s="84">
        <v>9</v>
      </c>
      <c r="L10" s="32">
        <v>14</v>
      </c>
      <c r="M10" s="23" t="s">
        <v>169</v>
      </c>
      <c r="N10" s="84">
        <v>1</v>
      </c>
      <c r="O10" s="74">
        <v>2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1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0</v>
      </c>
      <c r="R11" s="84">
        <v>5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1</v>
      </c>
      <c r="L12" s="32">
        <v>4</v>
      </c>
      <c r="M12" s="23" t="s">
        <v>46</v>
      </c>
      <c r="N12" s="84">
        <v>0</v>
      </c>
      <c r="O12" s="74">
        <v>0</v>
      </c>
      <c r="P12" s="22" t="s">
        <v>48</v>
      </c>
      <c r="Q12" s="84">
        <v>11</v>
      </c>
      <c r="R12" s="84">
        <v>14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2</v>
      </c>
      <c r="L13" s="32">
        <v>2</v>
      </c>
      <c r="M13" s="23" t="s">
        <v>52</v>
      </c>
      <c r="N13" s="84">
        <v>0</v>
      </c>
      <c r="O13" s="74">
        <v>0</v>
      </c>
      <c r="P13" s="22" t="s">
        <v>54</v>
      </c>
      <c r="Q13" s="84">
        <v>11</v>
      </c>
      <c r="R13" s="84">
        <v>26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2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9</v>
      </c>
      <c r="R15" s="84">
        <v>9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18</v>
      </c>
      <c r="L16" s="32">
        <v>15</v>
      </c>
      <c r="M16" s="23" t="s">
        <v>40</v>
      </c>
      <c r="N16" s="84">
        <v>0</v>
      </c>
      <c r="O16" s="74">
        <v>0</v>
      </c>
      <c r="P16" s="22" t="s">
        <v>65</v>
      </c>
      <c r="Q16" s="84">
        <v>1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2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2</v>
      </c>
      <c r="L17" s="32">
        <v>2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10</v>
      </c>
      <c r="R17" s="84">
        <v>7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7</v>
      </c>
      <c r="C18" s="74">
        <v>11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0</v>
      </c>
      <c r="M18" s="23" t="s">
        <v>64</v>
      </c>
      <c r="N18" s="84">
        <v>0</v>
      </c>
      <c r="O18" s="74">
        <v>1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2</v>
      </c>
      <c r="I20" s="74">
        <v>0</v>
      </c>
      <c r="J20" s="22" t="s">
        <v>81</v>
      </c>
      <c r="K20" s="84">
        <v>49</v>
      </c>
      <c r="L20" s="32">
        <v>39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4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14</v>
      </c>
      <c r="O21" s="74">
        <v>30</v>
      </c>
      <c r="P21" s="22" t="s">
        <v>83</v>
      </c>
      <c r="Q21" s="84">
        <v>0</v>
      </c>
      <c r="R21" s="84">
        <v>2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1</v>
      </c>
      <c r="M22" s="23" t="s">
        <v>171</v>
      </c>
      <c r="N22" s="84">
        <v>1</v>
      </c>
      <c r="O22" s="74">
        <v>1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0</v>
      </c>
      <c r="P23" s="22" t="s">
        <v>90</v>
      </c>
      <c r="Q23" s="84">
        <v>1</v>
      </c>
      <c r="R23" s="84">
        <v>6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7</v>
      </c>
      <c r="O24" s="74">
        <v>2</v>
      </c>
      <c r="P24" s="22" t="s">
        <v>93</v>
      </c>
      <c r="Q24" s="84">
        <v>0</v>
      </c>
      <c r="R24" s="84">
        <v>1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7</v>
      </c>
      <c r="L25" s="32">
        <v>5</v>
      </c>
      <c r="M25" s="23" t="s">
        <v>82</v>
      </c>
      <c r="N25" s="84">
        <v>2</v>
      </c>
      <c r="O25" s="74">
        <v>7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5</v>
      </c>
      <c r="L26" s="32">
        <v>7</v>
      </c>
      <c r="M26" s="31"/>
      <c r="N26" s="32"/>
      <c r="O26" s="25"/>
      <c r="P26" s="22" t="s">
        <v>103</v>
      </c>
      <c r="Q26" s="84">
        <v>0</v>
      </c>
      <c r="R26" s="84">
        <v>8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6</v>
      </c>
      <c r="L27" s="32">
        <v>3</v>
      </c>
      <c r="M27" s="31"/>
      <c r="N27" s="32"/>
      <c r="O27" s="25"/>
      <c r="P27" s="22" t="s">
        <v>107</v>
      </c>
      <c r="Q27" s="84">
        <v>6</v>
      </c>
      <c r="R27" s="84">
        <v>9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6</v>
      </c>
      <c r="L28" s="32">
        <v>5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10</v>
      </c>
      <c r="L29" s="32">
        <v>13</v>
      </c>
      <c r="M29" s="31"/>
      <c r="N29" s="32"/>
      <c r="O29" s="25"/>
      <c r="P29" s="22" t="s">
        <v>175</v>
      </c>
      <c r="Q29" s="84">
        <v>3</v>
      </c>
      <c r="R29" s="84">
        <v>7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1</v>
      </c>
      <c r="L30" s="32">
        <v>2</v>
      </c>
      <c r="M30" s="27"/>
      <c r="N30" s="32"/>
      <c r="O30" s="25"/>
      <c r="P30" s="22" t="s">
        <v>114</v>
      </c>
      <c r="Q30" s="84">
        <v>0</v>
      </c>
      <c r="R30" s="84">
        <v>1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5</v>
      </c>
      <c r="L31" s="32">
        <v>9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</v>
      </c>
      <c r="R33" s="84">
        <v>3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2</v>
      </c>
      <c r="I34" s="74">
        <v>2</v>
      </c>
      <c r="J34" s="29"/>
      <c r="K34" s="32"/>
      <c r="L34" s="32"/>
      <c r="M34" s="27"/>
      <c r="N34" s="32"/>
      <c r="O34" s="25"/>
      <c r="P34" s="22" t="s">
        <v>124</v>
      </c>
      <c r="Q34" s="84">
        <v>5</v>
      </c>
      <c r="R34" s="84">
        <v>7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4</v>
      </c>
      <c r="R35" s="84">
        <v>10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2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47</v>
      </c>
      <c r="C48" s="74">
        <v>51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65</v>
      </c>
      <c r="C52" s="51">
        <f>SUM(C7:C51)</f>
        <v>71</v>
      </c>
      <c r="D52" s="34" t="s">
        <v>150</v>
      </c>
      <c r="E52" s="52">
        <f>SUM(E7:E51)</f>
        <v>21</v>
      </c>
      <c r="F52" s="52">
        <f>SUM(F7:F51)</f>
        <v>14</v>
      </c>
      <c r="G52" s="35" t="s">
        <v>150</v>
      </c>
      <c r="H52" s="52">
        <f>SUM(H7:H51)</f>
        <v>6</v>
      </c>
      <c r="I52" s="51">
        <f>SUM(I7:I51)</f>
        <v>2</v>
      </c>
      <c r="J52" s="35" t="s">
        <v>150</v>
      </c>
      <c r="K52" s="52">
        <f>SUM(K7:K51)</f>
        <v>142</v>
      </c>
      <c r="L52" s="52">
        <f>SUM(L7:L51)</f>
        <v>143</v>
      </c>
      <c r="M52" s="35" t="s">
        <v>150</v>
      </c>
      <c r="N52" s="52">
        <f>SUM(N7:N51)</f>
        <v>25</v>
      </c>
      <c r="O52" s="51">
        <f>SUM(O7:O51)</f>
        <v>43</v>
      </c>
      <c r="P52" s="35" t="s">
        <v>150</v>
      </c>
      <c r="Q52" s="52">
        <f>SUM(Q8:Q51)</f>
        <v>79</v>
      </c>
      <c r="R52" s="52">
        <f>SUM(R8:R51)</f>
        <v>127</v>
      </c>
      <c r="S52" s="34" t="s">
        <v>150</v>
      </c>
      <c r="T52" s="52">
        <f>SUM(T7:T51)</f>
        <v>8</v>
      </c>
      <c r="U52" s="51">
        <f>SUM(U7:U51)</f>
        <v>9</v>
      </c>
      <c r="V52" s="35" t="s">
        <v>150</v>
      </c>
      <c r="W52" s="52">
        <f>SUM(W7:W51)</f>
        <v>1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47.794117647058826</v>
      </c>
      <c r="C53" s="49">
        <f>C52*100/B54</f>
        <v>52.205882352941174</v>
      </c>
      <c r="D53" s="37" t="s">
        <v>151</v>
      </c>
      <c r="E53" s="48">
        <f>E52*100/E54</f>
        <v>60</v>
      </c>
      <c r="F53" s="48">
        <f>F52*100/E54</f>
        <v>40</v>
      </c>
      <c r="G53" s="38" t="s">
        <v>151</v>
      </c>
      <c r="H53" s="48">
        <f>H52*100/H54</f>
        <v>75</v>
      </c>
      <c r="I53" s="49">
        <f>I52*100/H54</f>
        <v>25</v>
      </c>
      <c r="J53" s="38" t="s">
        <v>151</v>
      </c>
      <c r="K53" s="48">
        <f>K52*100/K54</f>
        <v>49.824561403508774</v>
      </c>
      <c r="L53" s="48">
        <f>L52*100/K54</f>
        <v>50.175438596491226</v>
      </c>
      <c r="M53" s="38" t="s">
        <v>151</v>
      </c>
      <c r="N53" s="48">
        <f>N52*100/N54</f>
        <v>36.76470588235294</v>
      </c>
      <c r="O53" s="49">
        <f>O52*100/N54</f>
        <v>63.23529411764706</v>
      </c>
      <c r="P53" s="38" t="s">
        <v>151</v>
      </c>
      <c r="Q53" s="48">
        <f>Q52*100/Q54</f>
        <v>38.349514563106794</v>
      </c>
      <c r="R53" s="49">
        <f>R52*100/Q54</f>
        <v>61.650485436893206</v>
      </c>
      <c r="S53" s="38" t="s">
        <v>151</v>
      </c>
      <c r="T53" s="48">
        <f>T52*100/T54</f>
        <v>47.05882352941177</v>
      </c>
      <c r="U53" s="49">
        <f>U52*100/T54</f>
        <v>52.94117647058823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136</v>
      </c>
      <c r="C54" s="103"/>
      <c r="D54" s="3" t="s">
        <v>152</v>
      </c>
      <c r="E54" s="118">
        <f>SUM(E52:F52)</f>
        <v>35</v>
      </c>
      <c r="F54" s="101"/>
      <c r="G54" s="4" t="s">
        <v>152</v>
      </c>
      <c r="H54" s="119">
        <f>SUM(H52:I52)</f>
        <v>8</v>
      </c>
      <c r="I54" s="120"/>
      <c r="J54" s="5" t="s">
        <v>152</v>
      </c>
      <c r="K54" s="121">
        <f>SUM(K52:L52)</f>
        <v>285</v>
      </c>
      <c r="L54" s="122"/>
      <c r="M54" s="6" t="s">
        <v>152</v>
      </c>
      <c r="N54" s="104">
        <f>SUM(N52:O52)</f>
        <v>68</v>
      </c>
      <c r="O54" s="105"/>
      <c r="P54" s="7" t="s">
        <v>152</v>
      </c>
      <c r="Q54" s="106">
        <f>SUM(Q52:R52)</f>
        <v>206</v>
      </c>
      <c r="R54" s="101"/>
      <c r="S54" s="8" t="s">
        <v>152</v>
      </c>
      <c r="T54" s="107">
        <f>SUM(T52:U52)</f>
        <v>17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43</v>
      </c>
      <c r="I55" s="95"/>
      <c r="J55" s="96" t="s">
        <v>152</v>
      </c>
      <c r="K55" s="97"/>
      <c r="L55" s="97"/>
      <c r="M55" s="97"/>
      <c r="N55" s="98">
        <f>SUM(K54+N54)</f>
        <v>353</v>
      </c>
      <c r="O55" s="99"/>
      <c r="P55" s="100" t="s">
        <v>152</v>
      </c>
      <c r="Q55" s="93"/>
      <c r="R55" s="93"/>
      <c r="S55" s="101"/>
      <c r="T55" s="102">
        <f>SUM(Q54+T54)</f>
        <v>223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M3:O3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1" width="3.57421875" style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708</v>
      </c>
      <c r="Q2" s="66" t="s">
        <v>157</v>
      </c>
      <c r="R2" s="55"/>
      <c r="S2" s="127" t="s">
        <v>1</v>
      </c>
      <c r="T2" s="128"/>
      <c r="U2" s="128"/>
      <c r="V2" s="73">
        <f>357+V3</f>
        <v>373</v>
      </c>
      <c r="W2" s="42"/>
      <c r="X2" s="69" t="s">
        <v>2</v>
      </c>
      <c r="Y2" s="70"/>
      <c r="Z2" s="123">
        <f>326+Z3</f>
        <v>335</v>
      </c>
      <c r="AA2" s="124"/>
    </row>
    <row r="3" spans="1:27" s="54" customFormat="1" ht="11.25" customHeight="1" thickBot="1">
      <c r="A3" s="39" t="s">
        <v>190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25</v>
      </c>
      <c r="Q3" s="89">
        <f>P3*100/P2</f>
        <v>3.531073446327684</v>
      </c>
      <c r="R3" s="58"/>
      <c r="S3" s="129" t="s">
        <v>3</v>
      </c>
      <c r="T3" s="130"/>
      <c r="U3" s="131"/>
      <c r="V3" s="68">
        <f>SUM(B52+E52+H52+K52+N52+Q52+T52+W52+Z52)</f>
        <v>16</v>
      </c>
      <c r="W3" s="58"/>
      <c r="X3" s="71" t="s">
        <v>3</v>
      </c>
      <c r="Y3" s="72"/>
      <c r="Z3" s="114">
        <f>SUM(C52+F52+I52+L52+O52+R52+U52+X52+AA52)</f>
        <v>9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0</v>
      </c>
      <c r="L7" s="84">
        <v>0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0</v>
      </c>
      <c r="R8" s="84">
        <v>0</v>
      </c>
      <c r="S8" s="23" t="s">
        <v>179</v>
      </c>
      <c r="T8" s="84">
        <v>0</v>
      </c>
      <c r="U8" s="74">
        <v>1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0</v>
      </c>
      <c r="L9" s="32">
        <v>0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0</v>
      </c>
      <c r="F10" s="32">
        <v>0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0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2</v>
      </c>
      <c r="L11" s="32">
        <v>1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0</v>
      </c>
      <c r="R11" s="84">
        <v>0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0</v>
      </c>
      <c r="R12" s="84">
        <v>0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0</v>
      </c>
      <c r="R13" s="84">
        <v>0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0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</v>
      </c>
      <c r="L16" s="32">
        <v>2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0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0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1</v>
      </c>
      <c r="L18" s="32">
        <v>0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</v>
      </c>
      <c r="I20" s="74">
        <v>0</v>
      </c>
      <c r="J20" s="22" t="s">
        <v>81</v>
      </c>
      <c r="K20" s="84">
        <v>4</v>
      </c>
      <c r="L20" s="32">
        <v>1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0</v>
      </c>
      <c r="O21" s="74">
        <v>0</v>
      </c>
      <c r="P21" s="22" t="s">
        <v>83</v>
      </c>
      <c r="Q21" s="84">
        <v>0</v>
      </c>
      <c r="R21" s="84">
        <v>1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</v>
      </c>
      <c r="O23" s="74">
        <v>1</v>
      </c>
      <c r="P23" s="22" t="s">
        <v>90</v>
      </c>
      <c r="Q23" s="84">
        <v>0</v>
      </c>
      <c r="R23" s="84">
        <v>0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0</v>
      </c>
      <c r="L25" s="32">
        <v>0</v>
      </c>
      <c r="M25" s="23" t="s">
        <v>82</v>
      </c>
      <c r="N25" s="84">
        <v>0</v>
      </c>
      <c r="O25" s="74">
        <v>0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0</v>
      </c>
      <c r="L26" s="32">
        <v>1</v>
      </c>
      <c r="M26" s="31"/>
      <c r="N26" s="32"/>
      <c r="O26" s="25"/>
      <c r="P26" s="22" t="s">
        <v>103</v>
      </c>
      <c r="Q26" s="84">
        <v>0</v>
      </c>
      <c r="R26" s="84">
        <v>0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0</v>
      </c>
      <c r="L27" s="32">
        <v>0</v>
      </c>
      <c r="M27" s="31"/>
      <c r="N27" s="32"/>
      <c r="O27" s="25"/>
      <c r="P27" s="22" t="s">
        <v>107</v>
      </c>
      <c r="Q27" s="84">
        <v>0</v>
      </c>
      <c r="R27" s="84">
        <v>0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0</v>
      </c>
      <c r="L28" s="32">
        <v>0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0</v>
      </c>
      <c r="L29" s="32">
        <v>0</v>
      </c>
      <c r="M29" s="31"/>
      <c r="N29" s="32"/>
      <c r="O29" s="25"/>
      <c r="P29" s="22" t="s">
        <v>175</v>
      </c>
      <c r="Q29" s="84">
        <v>0</v>
      </c>
      <c r="R29" s="84">
        <v>0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1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0</v>
      </c>
      <c r="R33" s="84">
        <v>0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0</v>
      </c>
      <c r="R35" s="84">
        <v>0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3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0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0</v>
      </c>
      <c r="C48" s="74">
        <v>0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3</v>
      </c>
      <c r="C52" s="51">
        <f>SUM(C7:C51)</f>
        <v>0</v>
      </c>
      <c r="D52" s="34" t="s">
        <v>150</v>
      </c>
      <c r="E52" s="52">
        <f>SUM(E7:E51)</f>
        <v>0</v>
      </c>
      <c r="F52" s="52">
        <f>SUM(F7:F51)</f>
        <v>0</v>
      </c>
      <c r="G52" s="35" t="s">
        <v>150</v>
      </c>
      <c r="H52" s="52">
        <f>SUM(H7:H51)</f>
        <v>1</v>
      </c>
      <c r="I52" s="51">
        <f>SUM(I7:I51)</f>
        <v>0</v>
      </c>
      <c r="J52" s="35" t="s">
        <v>150</v>
      </c>
      <c r="K52" s="52">
        <f>SUM(K7:K51)</f>
        <v>10</v>
      </c>
      <c r="L52" s="52">
        <f>SUM(L7:L51)</f>
        <v>6</v>
      </c>
      <c r="M52" s="35" t="s">
        <v>150</v>
      </c>
      <c r="N52" s="52">
        <f>SUM(N7:N51)</f>
        <v>1</v>
      </c>
      <c r="O52" s="51">
        <f>SUM(O7:O51)</f>
        <v>1</v>
      </c>
      <c r="P52" s="35" t="s">
        <v>150</v>
      </c>
      <c r="Q52" s="52">
        <f>SUM(Q8:Q51)</f>
        <v>1</v>
      </c>
      <c r="R52" s="52">
        <f>SUM(R8:R51)</f>
        <v>1</v>
      </c>
      <c r="S52" s="34" t="s">
        <v>150</v>
      </c>
      <c r="T52" s="52">
        <f>SUM(T7:T51)</f>
        <v>0</v>
      </c>
      <c r="U52" s="51">
        <f>SUM(U7:U51)</f>
        <v>1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100</v>
      </c>
      <c r="C53" s="49">
        <f>C52*100/B54</f>
        <v>0</v>
      </c>
      <c r="D53" s="37" t="s">
        <v>151</v>
      </c>
      <c r="E53" s="48">
        <v>0</v>
      </c>
      <c r="F53" s="48">
        <v>0</v>
      </c>
      <c r="G53" s="38" t="s">
        <v>151</v>
      </c>
      <c r="H53" s="48">
        <f>H52*100/H54</f>
        <v>100</v>
      </c>
      <c r="I53" s="49">
        <f>I52*100/H54</f>
        <v>0</v>
      </c>
      <c r="J53" s="38" t="s">
        <v>151</v>
      </c>
      <c r="K53" s="48">
        <f>K52*100/K54</f>
        <v>62.5</v>
      </c>
      <c r="L53" s="48">
        <f>L52*100/K54</f>
        <v>37.5</v>
      </c>
      <c r="M53" s="38" t="s">
        <v>151</v>
      </c>
      <c r="N53" s="48">
        <f>N52*100/N54</f>
        <v>50</v>
      </c>
      <c r="O53" s="49">
        <f>O52*100/N54</f>
        <v>50</v>
      </c>
      <c r="P53" s="38" t="s">
        <v>151</v>
      </c>
      <c r="Q53" s="48">
        <f>Q52*100/Q54</f>
        <v>50</v>
      </c>
      <c r="R53" s="49">
        <f>R52*100/Q54</f>
        <v>50</v>
      </c>
      <c r="S53" s="38" t="s">
        <v>151</v>
      </c>
      <c r="T53" s="48">
        <f>T52*100/T54</f>
        <v>0</v>
      </c>
      <c r="U53" s="49">
        <f>U52*100/T54</f>
        <v>100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3</v>
      </c>
      <c r="C54" s="103"/>
      <c r="D54" s="3" t="s">
        <v>152</v>
      </c>
      <c r="E54" s="118">
        <f>SUM(E52:F52)</f>
        <v>0</v>
      </c>
      <c r="F54" s="101"/>
      <c r="G54" s="4" t="s">
        <v>152</v>
      </c>
      <c r="H54" s="119">
        <f>SUM(H52:I52)</f>
        <v>1</v>
      </c>
      <c r="I54" s="120"/>
      <c r="J54" s="5" t="s">
        <v>152</v>
      </c>
      <c r="K54" s="121">
        <f>SUM(K52:L52)</f>
        <v>16</v>
      </c>
      <c r="L54" s="122"/>
      <c r="M54" s="6" t="s">
        <v>152</v>
      </c>
      <c r="N54" s="104">
        <f>SUM(N52:O52)</f>
        <v>2</v>
      </c>
      <c r="O54" s="105"/>
      <c r="P54" s="7" t="s">
        <v>152</v>
      </c>
      <c r="Q54" s="106">
        <f>SUM(Q52:R52)</f>
        <v>2</v>
      </c>
      <c r="R54" s="101"/>
      <c r="S54" s="8" t="s">
        <v>152</v>
      </c>
      <c r="T54" s="107">
        <f>SUM(T52:U52)</f>
        <v>1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</v>
      </c>
      <c r="I55" s="95"/>
      <c r="J55" s="96" t="s">
        <v>152</v>
      </c>
      <c r="K55" s="97"/>
      <c r="L55" s="97"/>
      <c r="M55" s="97"/>
      <c r="N55" s="98">
        <f>SUM(K54+N54)</f>
        <v>18</v>
      </c>
      <c r="O55" s="99"/>
      <c r="P55" s="100" t="s">
        <v>152</v>
      </c>
      <c r="Q55" s="93"/>
      <c r="R55" s="93"/>
      <c r="S55" s="101"/>
      <c r="T55" s="102">
        <f>SUM(Q54+T54)</f>
        <v>3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M3:O3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9166</v>
      </c>
      <c r="Q2" s="66" t="s">
        <v>157</v>
      </c>
      <c r="R2" s="55"/>
      <c r="S2" s="127" t="s">
        <v>1</v>
      </c>
      <c r="T2" s="128"/>
      <c r="U2" s="128"/>
      <c r="V2" s="73">
        <f>4403+V3</f>
        <v>4616</v>
      </c>
      <c r="W2" s="42"/>
      <c r="X2" s="69" t="s">
        <v>2</v>
      </c>
      <c r="Y2" s="70"/>
      <c r="Z2" s="123">
        <f>4325+Z3</f>
        <v>4550</v>
      </c>
      <c r="AA2" s="124"/>
    </row>
    <row r="3" spans="1:27" s="54" customFormat="1" ht="11.25" customHeight="1" thickBot="1">
      <c r="A3" s="39" t="s">
        <v>191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438</v>
      </c>
      <c r="Q3" s="89">
        <f>P3*100/P2</f>
        <v>4.778529347588916</v>
      </c>
      <c r="R3" s="58"/>
      <c r="S3" s="129" t="s">
        <v>3</v>
      </c>
      <c r="T3" s="130"/>
      <c r="U3" s="131"/>
      <c r="V3" s="68">
        <f>SUM(B52+E52+H52+K52+N52+Q52+T52+W52+Z52)</f>
        <v>213</v>
      </c>
      <c r="W3" s="58"/>
      <c r="X3" s="71" t="s">
        <v>3</v>
      </c>
      <c r="Y3" s="72"/>
      <c r="Z3" s="114">
        <f>SUM(C52+F52+I52+L52+O52+R52+U52+X52+AA52)</f>
        <v>225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8</v>
      </c>
      <c r="L7" s="84">
        <v>17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9</v>
      </c>
      <c r="R8" s="84">
        <v>8</v>
      </c>
      <c r="S8" s="23" t="s">
        <v>179</v>
      </c>
      <c r="T8" s="84">
        <v>0</v>
      </c>
      <c r="U8" s="74">
        <v>0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4</v>
      </c>
      <c r="L9" s="32">
        <v>4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1</v>
      </c>
      <c r="D10" s="22" t="s">
        <v>37</v>
      </c>
      <c r="E10" s="84">
        <v>24</v>
      </c>
      <c r="F10" s="32">
        <v>19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1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2</v>
      </c>
      <c r="L11" s="32">
        <v>1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0</v>
      </c>
      <c r="R11" s="84">
        <v>0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5</v>
      </c>
      <c r="M12" s="23" t="s">
        <v>46</v>
      </c>
      <c r="N12" s="84">
        <v>0</v>
      </c>
      <c r="O12" s="74">
        <v>0</v>
      </c>
      <c r="P12" s="22" t="s">
        <v>48</v>
      </c>
      <c r="Q12" s="84">
        <v>6</v>
      </c>
      <c r="R12" s="84">
        <v>9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1</v>
      </c>
      <c r="O13" s="74">
        <v>1</v>
      </c>
      <c r="P13" s="22" t="s">
        <v>54</v>
      </c>
      <c r="Q13" s="84">
        <v>2</v>
      </c>
      <c r="R13" s="84">
        <v>5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1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3</v>
      </c>
      <c r="R15" s="84">
        <v>2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15</v>
      </c>
      <c r="L16" s="32">
        <v>11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0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3</v>
      </c>
      <c r="L17" s="32">
        <v>3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0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2</v>
      </c>
      <c r="P18" s="22" t="s">
        <v>75</v>
      </c>
      <c r="Q18" s="84">
        <v>1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7</v>
      </c>
      <c r="I20" s="74">
        <v>0</v>
      </c>
      <c r="J20" s="22" t="s">
        <v>81</v>
      </c>
      <c r="K20" s="84">
        <v>14</v>
      </c>
      <c r="L20" s="32">
        <v>7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12</v>
      </c>
      <c r="O21" s="74">
        <v>22</v>
      </c>
      <c r="P21" s="22" t="s">
        <v>83</v>
      </c>
      <c r="Q21" s="84">
        <v>0</v>
      </c>
      <c r="R21" s="84">
        <v>5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1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0</v>
      </c>
      <c r="P23" s="22" t="s">
        <v>90</v>
      </c>
      <c r="Q23" s="84">
        <v>0</v>
      </c>
      <c r="R23" s="84">
        <v>1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1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7</v>
      </c>
      <c r="L25" s="32">
        <v>6</v>
      </c>
      <c r="M25" s="23" t="s">
        <v>82</v>
      </c>
      <c r="N25" s="84">
        <v>8</v>
      </c>
      <c r="O25" s="74">
        <v>8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5</v>
      </c>
      <c r="M26" s="31"/>
      <c r="N26" s="32"/>
      <c r="O26" s="25"/>
      <c r="P26" s="22" t="s">
        <v>103</v>
      </c>
      <c r="Q26" s="84">
        <v>0</v>
      </c>
      <c r="R26" s="84">
        <v>1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3</v>
      </c>
      <c r="L27" s="32">
        <v>0</v>
      </c>
      <c r="M27" s="31"/>
      <c r="N27" s="32"/>
      <c r="O27" s="25"/>
      <c r="P27" s="22" t="s">
        <v>107</v>
      </c>
      <c r="Q27" s="84">
        <v>0</v>
      </c>
      <c r="R27" s="84">
        <v>1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6</v>
      </c>
      <c r="L28" s="32">
        <v>6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2</v>
      </c>
      <c r="I29" s="74">
        <v>2</v>
      </c>
      <c r="J29" s="23" t="s">
        <v>69</v>
      </c>
      <c r="K29" s="84">
        <v>42</v>
      </c>
      <c r="L29" s="32">
        <v>38</v>
      </c>
      <c r="M29" s="31"/>
      <c r="N29" s="32"/>
      <c r="O29" s="25"/>
      <c r="P29" s="22" t="s">
        <v>175</v>
      </c>
      <c r="Q29" s="84">
        <v>4</v>
      </c>
      <c r="R29" s="84">
        <v>5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1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10</v>
      </c>
      <c r="R33" s="84">
        <v>7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1</v>
      </c>
      <c r="I34" s="74">
        <v>1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4</v>
      </c>
      <c r="R35" s="84">
        <v>1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3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3</v>
      </c>
      <c r="I40" s="74">
        <v>2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7</v>
      </c>
      <c r="C48" s="74">
        <v>12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11</v>
      </c>
      <c r="C52" s="51">
        <f>SUM(C7:C51)</f>
        <v>14</v>
      </c>
      <c r="D52" s="34" t="s">
        <v>150</v>
      </c>
      <c r="E52" s="52">
        <f>SUM(E7:E51)</f>
        <v>24</v>
      </c>
      <c r="F52" s="52">
        <f>SUM(F7:F51)</f>
        <v>19</v>
      </c>
      <c r="G52" s="35" t="s">
        <v>150</v>
      </c>
      <c r="H52" s="52">
        <f>SUM(H7:H51)</f>
        <v>13</v>
      </c>
      <c r="I52" s="51">
        <f>SUM(I7:I51)</f>
        <v>5</v>
      </c>
      <c r="J52" s="35" t="s">
        <v>150</v>
      </c>
      <c r="K52" s="52">
        <f>SUM(K7:K51)</f>
        <v>105</v>
      </c>
      <c r="L52" s="52">
        <f>SUM(L7:L51)</f>
        <v>107</v>
      </c>
      <c r="M52" s="35" t="s">
        <v>150</v>
      </c>
      <c r="N52" s="52">
        <f>SUM(N7:N51)</f>
        <v>21</v>
      </c>
      <c r="O52" s="51">
        <f>SUM(O7:O51)</f>
        <v>34</v>
      </c>
      <c r="P52" s="35" t="s">
        <v>150</v>
      </c>
      <c r="Q52" s="52">
        <f>SUM(Q8:Q51)</f>
        <v>39</v>
      </c>
      <c r="R52" s="52">
        <f>SUM(R8:R51)</f>
        <v>46</v>
      </c>
      <c r="S52" s="34" t="s">
        <v>150</v>
      </c>
      <c r="T52" s="52">
        <f>SUM(T7:T51)</f>
        <v>0</v>
      </c>
      <c r="U52" s="51">
        <f>SUM(U7:U51)</f>
        <v>0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44</v>
      </c>
      <c r="C53" s="49">
        <f>C52*100/B54</f>
        <v>56</v>
      </c>
      <c r="D53" s="37" t="s">
        <v>151</v>
      </c>
      <c r="E53" s="48">
        <f>E52*100/E54</f>
        <v>55.81395348837209</v>
      </c>
      <c r="F53" s="48">
        <f>F52*100/E54</f>
        <v>44.18604651162791</v>
      </c>
      <c r="G53" s="38" t="s">
        <v>151</v>
      </c>
      <c r="H53" s="48">
        <f>H52*100/H54</f>
        <v>72.22222222222223</v>
      </c>
      <c r="I53" s="49">
        <f>I52*100/H54</f>
        <v>27.77777777777778</v>
      </c>
      <c r="J53" s="38" t="s">
        <v>151</v>
      </c>
      <c r="K53" s="48">
        <f>K52*100/K54</f>
        <v>49.528301886792455</v>
      </c>
      <c r="L53" s="48">
        <f>L52*100/K54</f>
        <v>50.471698113207545</v>
      </c>
      <c r="M53" s="38" t="s">
        <v>151</v>
      </c>
      <c r="N53" s="48">
        <f>N52*100/N54</f>
        <v>38.18181818181818</v>
      </c>
      <c r="O53" s="49">
        <f>O52*100/N54</f>
        <v>61.81818181818182</v>
      </c>
      <c r="P53" s="38" t="s">
        <v>151</v>
      </c>
      <c r="Q53" s="48">
        <f>Q52*100/Q54</f>
        <v>45.88235294117647</v>
      </c>
      <c r="R53" s="49">
        <f>R52*100/Q54</f>
        <v>54.11764705882353</v>
      </c>
      <c r="S53" s="38" t="s">
        <v>151</v>
      </c>
      <c r="T53" s="48">
        <v>0</v>
      </c>
      <c r="U53" s="49">
        <v>0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25</v>
      </c>
      <c r="C54" s="103"/>
      <c r="D54" s="3" t="s">
        <v>152</v>
      </c>
      <c r="E54" s="118">
        <f>SUM(E52:F52)</f>
        <v>43</v>
      </c>
      <c r="F54" s="101"/>
      <c r="G54" s="4" t="s">
        <v>152</v>
      </c>
      <c r="H54" s="119">
        <f>SUM(H52:I52)</f>
        <v>18</v>
      </c>
      <c r="I54" s="120"/>
      <c r="J54" s="5" t="s">
        <v>152</v>
      </c>
      <c r="K54" s="121">
        <f>SUM(K52:L52)</f>
        <v>212</v>
      </c>
      <c r="L54" s="122"/>
      <c r="M54" s="6" t="s">
        <v>152</v>
      </c>
      <c r="N54" s="104">
        <f>SUM(N52:O52)</f>
        <v>55</v>
      </c>
      <c r="O54" s="105"/>
      <c r="P54" s="7" t="s">
        <v>152</v>
      </c>
      <c r="Q54" s="106">
        <f>SUM(Q52:R52)</f>
        <v>85</v>
      </c>
      <c r="R54" s="101"/>
      <c r="S54" s="8" t="s">
        <v>152</v>
      </c>
      <c r="T54" s="107">
        <f>SUM(T52:U52)</f>
        <v>0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61</v>
      </c>
      <c r="I55" s="95"/>
      <c r="J55" s="96" t="s">
        <v>152</v>
      </c>
      <c r="K55" s="97"/>
      <c r="L55" s="97"/>
      <c r="M55" s="97"/>
      <c r="N55" s="98">
        <f>SUM(K54+N54)</f>
        <v>267</v>
      </c>
      <c r="O55" s="99"/>
      <c r="P55" s="100" t="s">
        <v>152</v>
      </c>
      <c r="Q55" s="93"/>
      <c r="R55" s="93"/>
      <c r="S55" s="101"/>
      <c r="T55" s="102">
        <f>SUM(Q54+T54)</f>
        <v>85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V5:X5"/>
    <mergeCell ref="Y5:AA5"/>
    <mergeCell ref="M2:O2"/>
    <mergeCell ref="S2:U2"/>
    <mergeCell ref="S3:U3"/>
    <mergeCell ref="M3:O3"/>
    <mergeCell ref="T54:U54"/>
    <mergeCell ref="A5:C5"/>
    <mergeCell ref="D5:I5"/>
    <mergeCell ref="J5:O5"/>
    <mergeCell ref="P5:U5"/>
    <mergeCell ref="B54:C54"/>
    <mergeCell ref="E54:F54"/>
    <mergeCell ref="K54:L54"/>
    <mergeCell ref="Q54:R54"/>
    <mergeCell ref="W54:X54"/>
    <mergeCell ref="Z54:AA54"/>
    <mergeCell ref="D55:G55"/>
    <mergeCell ref="H55:I55"/>
    <mergeCell ref="J55:M55"/>
    <mergeCell ref="N55:O55"/>
    <mergeCell ref="P55:S55"/>
    <mergeCell ref="T55:U55"/>
    <mergeCell ref="H54:I54"/>
    <mergeCell ref="N54:O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26586</v>
      </c>
      <c r="Q2" s="66" t="s">
        <v>157</v>
      </c>
      <c r="R2" s="55"/>
      <c r="S2" s="127" t="s">
        <v>1</v>
      </c>
      <c r="T2" s="128"/>
      <c r="U2" s="128"/>
      <c r="V2" s="73">
        <f>11241+V3</f>
        <v>13306</v>
      </c>
      <c r="W2" s="42"/>
      <c r="X2" s="69" t="s">
        <v>2</v>
      </c>
      <c r="Y2" s="70"/>
      <c r="Z2" s="123">
        <f>11588+Z3</f>
        <v>13280</v>
      </c>
      <c r="AA2" s="124"/>
    </row>
    <row r="3" spans="1:27" s="54" customFormat="1" ht="11.25" customHeight="1" thickBot="1">
      <c r="A3" s="39" t="s">
        <v>192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3757</v>
      </c>
      <c r="Q3" s="89">
        <f>P3*100/P2</f>
        <v>14.13149778078688</v>
      </c>
      <c r="R3" s="58"/>
      <c r="S3" s="129" t="s">
        <v>3</v>
      </c>
      <c r="T3" s="130"/>
      <c r="U3" s="131"/>
      <c r="V3" s="68">
        <f>SUM(B52+E52+H52+K52+N52+Q52+T52+W52+Z52)</f>
        <v>2065</v>
      </c>
      <c r="W3" s="58"/>
      <c r="X3" s="71" t="s">
        <v>3</v>
      </c>
      <c r="Y3" s="72"/>
      <c r="Z3" s="114">
        <f>SUM(C52+F52+I52+L52+O52+R52+U52+X52+AA52)</f>
        <v>1692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20</v>
      </c>
      <c r="F7" s="32">
        <v>12</v>
      </c>
      <c r="G7" s="21" t="s">
        <v>18</v>
      </c>
      <c r="H7" s="84">
        <v>0</v>
      </c>
      <c r="I7" s="74">
        <v>0</v>
      </c>
      <c r="J7" s="20" t="s">
        <v>20</v>
      </c>
      <c r="K7" s="84">
        <v>35</v>
      </c>
      <c r="L7" s="84">
        <v>46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1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2</v>
      </c>
      <c r="L8" s="32">
        <v>3</v>
      </c>
      <c r="M8" s="21" t="s">
        <v>21</v>
      </c>
      <c r="N8" s="84">
        <v>3</v>
      </c>
      <c r="O8" s="74">
        <v>2</v>
      </c>
      <c r="P8" s="20" t="s">
        <v>22</v>
      </c>
      <c r="Q8" s="84">
        <v>48</v>
      </c>
      <c r="R8" s="84">
        <v>52</v>
      </c>
      <c r="S8" s="23" t="s">
        <v>179</v>
      </c>
      <c r="T8" s="84">
        <v>8</v>
      </c>
      <c r="U8" s="74">
        <v>4</v>
      </c>
      <c r="V8" s="22" t="s">
        <v>180</v>
      </c>
      <c r="W8" s="84">
        <v>0</v>
      </c>
      <c r="X8" s="74">
        <v>0</v>
      </c>
      <c r="Y8" s="22" t="s">
        <v>182</v>
      </c>
      <c r="Z8" s="84">
        <v>1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8</v>
      </c>
      <c r="L9" s="32">
        <v>13</v>
      </c>
      <c r="M9" s="23" t="s">
        <v>29</v>
      </c>
      <c r="N9" s="84">
        <v>1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6</v>
      </c>
      <c r="C10" s="74">
        <v>6</v>
      </c>
      <c r="D10" s="22" t="s">
        <v>37</v>
      </c>
      <c r="E10" s="84">
        <v>526</v>
      </c>
      <c r="F10" s="32">
        <v>482</v>
      </c>
      <c r="G10" s="23" t="s">
        <v>223</v>
      </c>
      <c r="H10" s="84">
        <v>0</v>
      </c>
      <c r="I10" s="74">
        <v>0</v>
      </c>
      <c r="J10" s="23" t="s">
        <v>39</v>
      </c>
      <c r="K10" s="84">
        <v>12</v>
      </c>
      <c r="L10" s="32">
        <v>16</v>
      </c>
      <c r="M10" s="23" t="s">
        <v>169</v>
      </c>
      <c r="N10" s="84">
        <v>3</v>
      </c>
      <c r="O10" s="74">
        <v>5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9</v>
      </c>
      <c r="F11" s="32">
        <v>2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3</v>
      </c>
      <c r="M11" s="23" t="s">
        <v>170</v>
      </c>
      <c r="N11" s="84">
        <v>0</v>
      </c>
      <c r="O11" s="74">
        <v>1</v>
      </c>
      <c r="P11" s="22" t="s">
        <v>226</v>
      </c>
      <c r="Q11" s="84">
        <v>17</v>
      </c>
      <c r="R11" s="84">
        <v>11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2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2</v>
      </c>
      <c r="L12" s="32">
        <v>5</v>
      </c>
      <c r="M12" s="23" t="s">
        <v>46</v>
      </c>
      <c r="N12" s="84">
        <v>0</v>
      </c>
      <c r="O12" s="74">
        <v>0</v>
      </c>
      <c r="P12" s="22" t="s">
        <v>48</v>
      </c>
      <c r="Q12" s="84">
        <v>13</v>
      </c>
      <c r="R12" s="84">
        <v>37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2</v>
      </c>
      <c r="C13" s="74">
        <v>1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1</v>
      </c>
      <c r="M13" s="23" t="s">
        <v>52</v>
      </c>
      <c r="N13" s="84">
        <v>0</v>
      </c>
      <c r="O13" s="74">
        <v>1</v>
      </c>
      <c r="P13" s="22" t="s">
        <v>54</v>
      </c>
      <c r="Q13" s="84">
        <v>25</v>
      </c>
      <c r="R13" s="84">
        <v>38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1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12</v>
      </c>
      <c r="R15" s="84">
        <v>20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27</v>
      </c>
      <c r="L16" s="32">
        <v>27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2</v>
      </c>
      <c r="C17" s="74">
        <v>1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1</v>
      </c>
      <c r="M17" s="23" t="s">
        <v>215</v>
      </c>
      <c r="N17" s="84">
        <v>1</v>
      </c>
      <c r="O17" s="74">
        <v>0</v>
      </c>
      <c r="P17" s="22" t="s">
        <v>70</v>
      </c>
      <c r="Q17" s="84">
        <v>18</v>
      </c>
      <c r="R17" s="84">
        <v>22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4</v>
      </c>
      <c r="C18" s="74">
        <v>5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7</v>
      </c>
      <c r="M18" s="23" t="s">
        <v>64</v>
      </c>
      <c r="N18" s="84">
        <v>1</v>
      </c>
      <c r="O18" s="74">
        <v>1</v>
      </c>
      <c r="P18" s="22" t="s">
        <v>75</v>
      </c>
      <c r="Q18" s="84">
        <v>1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2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289</v>
      </c>
      <c r="I20" s="74">
        <v>65</v>
      </c>
      <c r="J20" s="22" t="s">
        <v>81</v>
      </c>
      <c r="K20" s="84">
        <v>104</v>
      </c>
      <c r="L20" s="32">
        <v>70</v>
      </c>
      <c r="M20" s="23" t="s">
        <v>53</v>
      </c>
      <c r="N20" s="84">
        <v>2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50</v>
      </c>
      <c r="C21" s="74">
        <v>38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1</v>
      </c>
      <c r="L21" s="32">
        <v>1</v>
      </c>
      <c r="M21" s="23" t="s">
        <v>74</v>
      </c>
      <c r="N21" s="84">
        <v>56</v>
      </c>
      <c r="O21" s="74">
        <v>112</v>
      </c>
      <c r="P21" s="22" t="s">
        <v>83</v>
      </c>
      <c r="Q21" s="84">
        <v>6</v>
      </c>
      <c r="R21" s="84">
        <v>27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1</v>
      </c>
      <c r="J22" s="22" t="s">
        <v>89</v>
      </c>
      <c r="K22" s="84">
        <v>1</v>
      </c>
      <c r="L22" s="32">
        <v>2</v>
      </c>
      <c r="M22" s="23" t="s">
        <v>171</v>
      </c>
      <c r="N22" s="84">
        <v>1</v>
      </c>
      <c r="O22" s="74">
        <v>1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12</v>
      </c>
      <c r="O23" s="74">
        <v>11</v>
      </c>
      <c r="P23" s="22" t="s">
        <v>90</v>
      </c>
      <c r="Q23" s="84">
        <v>6</v>
      </c>
      <c r="R23" s="84">
        <v>8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2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1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15</v>
      </c>
      <c r="L25" s="32">
        <v>35</v>
      </c>
      <c r="M25" s="23" t="s">
        <v>82</v>
      </c>
      <c r="N25" s="84">
        <v>21</v>
      </c>
      <c r="O25" s="74">
        <v>33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10</v>
      </c>
      <c r="L26" s="32">
        <v>18</v>
      </c>
      <c r="M26" s="31"/>
      <c r="N26" s="32"/>
      <c r="O26" s="25"/>
      <c r="P26" s="22" t="s">
        <v>103</v>
      </c>
      <c r="Q26" s="84">
        <v>44</v>
      </c>
      <c r="R26" s="84">
        <v>69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20</v>
      </c>
      <c r="L27" s="32">
        <v>16</v>
      </c>
      <c r="M27" s="31"/>
      <c r="N27" s="32"/>
      <c r="O27" s="25"/>
      <c r="P27" s="22" t="s">
        <v>107</v>
      </c>
      <c r="Q27" s="84">
        <v>6</v>
      </c>
      <c r="R27" s="84">
        <v>5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1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23</v>
      </c>
      <c r="L28" s="32">
        <v>21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1</v>
      </c>
      <c r="C29" s="74">
        <v>0</v>
      </c>
      <c r="D29" s="26"/>
      <c r="E29" s="32"/>
      <c r="F29" s="32"/>
      <c r="G29" s="23" t="s">
        <v>105</v>
      </c>
      <c r="H29" s="84">
        <v>27</v>
      </c>
      <c r="I29" s="74">
        <v>5</v>
      </c>
      <c r="J29" s="23" t="s">
        <v>69</v>
      </c>
      <c r="K29" s="84">
        <v>95</v>
      </c>
      <c r="L29" s="32">
        <v>105</v>
      </c>
      <c r="M29" s="31"/>
      <c r="N29" s="32"/>
      <c r="O29" s="25"/>
      <c r="P29" s="22" t="s">
        <v>175</v>
      </c>
      <c r="Q29" s="84">
        <v>13</v>
      </c>
      <c r="R29" s="84">
        <v>5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3</v>
      </c>
      <c r="L30" s="32">
        <v>2</v>
      </c>
      <c r="M30" s="27"/>
      <c r="N30" s="32"/>
      <c r="O30" s="25"/>
      <c r="P30" s="22" t="s">
        <v>114</v>
      </c>
      <c r="Q30" s="84">
        <v>4</v>
      </c>
      <c r="R30" s="84">
        <v>3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7</v>
      </c>
      <c r="L31" s="32">
        <v>12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1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31</v>
      </c>
      <c r="R33" s="84">
        <v>26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1</v>
      </c>
      <c r="I34" s="74">
        <v>1</v>
      </c>
      <c r="J34" s="29"/>
      <c r="K34" s="32"/>
      <c r="L34" s="32"/>
      <c r="M34" s="27"/>
      <c r="N34" s="32"/>
      <c r="O34" s="25"/>
      <c r="P34" s="22" t="s">
        <v>124</v>
      </c>
      <c r="Q34" s="84">
        <v>7</v>
      </c>
      <c r="R34" s="84">
        <v>15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7</v>
      </c>
      <c r="R35" s="84">
        <v>6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79</v>
      </c>
      <c r="I37" s="74">
        <v>23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31</v>
      </c>
      <c r="C38" s="74">
        <v>16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225</v>
      </c>
      <c r="I40" s="74">
        <v>62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2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1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52</v>
      </c>
      <c r="C48" s="74">
        <v>43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151</v>
      </c>
      <c r="C52" s="51">
        <f>SUM(C7:C51)</f>
        <v>113</v>
      </c>
      <c r="D52" s="34" t="s">
        <v>150</v>
      </c>
      <c r="E52" s="52">
        <f>SUM(E7:E51)</f>
        <v>557</v>
      </c>
      <c r="F52" s="52">
        <f>SUM(F7:F51)</f>
        <v>496</v>
      </c>
      <c r="G52" s="35" t="s">
        <v>150</v>
      </c>
      <c r="H52" s="52">
        <f>SUM(H7:H51)</f>
        <v>623</v>
      </c>
      <c r="I52" s="51">
        <f>SUM(I7:I51)</f>
        <v>157</v>
      </c>
      <c r="J52" s="35" t="s">
        <v>150</v>
      </c>
      <c r="K52" s="52">
        <f>SUM(K7:K51)</f>
        <v>366</v>
      </c>
      <c r="L52" s="52">
        <f>SUM(L7:L51)</f>
        <v>407</v>
      </c>
      <c r="M52" s="35" t="s">
        <v>150</v>
      </c>
      <c r="N52" s="52">
        <f>SUM(N7:N51)</f>
        <v>101</v>
      </c>
      <c r="O52" s="51">
        <f>SUM(O7:O51)</f>
        <v>168</v>
      </c>
      <c r="P52" s="35" t="s">
        <v>150</v>
      </c>
      <c r="Q52" s="52">
        <f>SUM(Q8:Q51)</f>
        <v>258</v>
      </c>
      <c r="R52" s="52">
        <f>SUM(R8:R51)</f>
        <v>346</v>
      </c>
      <c r="S52" s="34" t="s">
        <v>150</v>
      </c>
      <c r="T52" s="52">
        <f>SUM(T7:T51)</f>
        <v>8</v>
      </c>
      <c r="U52" s="51">
        <f>SUM(U7:U51)</f>
        <v>5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1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57.196969696969695</v>
      </c>
      <c r="C53" s="49">
        <f>C52*100/B54</f>
        <v>42.803030303030305</v>
      </c>
      <c r="D53" s="37" t="s">
        <v>151</v>
      </c>
      <c r="E53" s="48">
        <f>E52*100/E54</f>
        <v>52.896486229819565</v>
      </c>
      <c r="F53" s="48">
        <f>F52*100/E54</f>
        <v>47.103513770180435</v>
      </c>
      <c r="G53" s="38" t="s">
        <v>151</v>
      </c>
      <c r="H53" s="48">
        <f>H52*100/H54</f>
        <v>79.87179487179488</v>
      </c>
      <c r="I53" s="49">
        <f>I52*100/H54</f>
        <v>20.128205128205128</v>
      </c>
      <c r="J53" s="38" t="s">
        <v>151</v>
      </c>
      <c r="K53" s="48">
        <f>K52*100/K54</f>
        <v>47.347994825355755</v>
      </c>
      <c r="L53" s="48">
        <f>L52*100/K54</f>
        <v>52.652005174644245</v>
      </c>
      <c r="M53" s="38" t="s">
        <v>151</v>
      </c>
      <c r="N53" s="48">
        <f>N52*100/N54</f>
        <v>37.54646840148699</v>
      </c>
      <c r="O53" s="49">
        <f>O52*100/N54</f>
        <v>62.45353159851301</v>
      </c>
      <c r="P53" s="38" t="s">
        <v>151</v>
      </c>
      <c r="Q53" s="48">
        <f>Q52*100/Q54</f>
        <v>42.71523178807947</v>
      </c>
      <c r="R53" s="49">
        <f>R52*100/Q54</f>
        <v>57.28476821192053</v>
      </c>
      <c r="S53" s="38" t="s">
        <v>151</v>
      </c>
      <c r="T53" s="48">
        <f>T52*100/T54</f>
        <v>61.53846153846154</v>
      </c>
      <c r="U53" s="49">
        <f>U52*100/T54</f>
        <v>38.46153846153846</v>
      </c>
      <c r="V53" s="38" t="s">
        <v>151</v>
      </c>
      <c r="W53" s="48">
        <v>0</v>
      </c>
      <c r="X53" s="49">
        <v>0</v>
      </c>
      <c r="Y53" s="38" t="s">
        <v>151</v>
      </c>
      <c r="Z53" s="48">
        <f>Z52*100/Z54</f>
        <v>100</v>
      </c>
      <c r="AA53" s="85">
        <f>AA52*100/Z54</f>
        <v>0</v>
      </c>
    </row>
    <row r="54" spans="1:27" ht="12.75" customHeight="1" thickBot="1">
      <c r="A54" s="2" t="s">
        <v>152</v>
      </c>
      <c r="B54" s="117">
        <f>SUM(B52:C52)</f>
        <v>264</v>
      </c>
      <c r="C54" s="103"/>
      <c r="D54" s="3" t="s">
        <v>152</v>
      </c>
      <c r="E54" s="118">
        <f>SUM(E52:F52)</f>
        <v>1053</v>
      </c>
      <c r="F54" s="101"/>
      <c r="G54" s="4" t="s">
        <v>152</v>
      </c>
      <c r="H54" s="119">
        <f>SUM(H52:I52)</f>
        <v>780</v>
      </c>
      <c r="I54" s="120"/>
      <c r="J54" s="5" t="s">
        <v>152</v>
      </c>
      <c r="K54" s="121">
        <f>SUM(K52:L52)</f>
        <v>773</v>
      </c>
      <c r="L54" s="122"/>
      <c r="M54" s="6" t="s">
        <v>152</v>
      </c>
      <c r="N54" s="104">
        <f>SUM(N52:O52)</f>
        <v>269</v>
      </c>
      <c r="O54" s="105"/>
      <c r="P54" s="7" t="s">
        <v>152</v>
      </c>
      <c r="Q54" s="106">
        <f>SUM(Q52:R52)</f>
        <v>604</v>
      </c>
      <c r="R54" s="101"/>
      <c r="S54" s="8" t="s">
        <v>152</v>
      </c>
      <c r="T54" s="107">
        <f>SUM(T52:U52)</f>
        <v>13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1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1833</v>
      </c>
      <c r="I55" s="95"/>
      <c r="J55" s="96" t="s">
        <v>152</v>
      </c>
      <c r="K55" s="97"/>
      <c r="L55" s="97"/>
      <c r="M55" s="97"/>
      <c r="N55" s="98">
        <f>SUM(K54+N54)</f>
        <v>1042</v>
      </c>
      <c r="O55" s="99"/>
      <c r="P55" s="100" t="s">
        <v>152</v>
      </c>
      <c r="Q55" s="93"/>
      <c r="R55" s="93"/>
      <c r="S55" s="101"/>
      <c r="T55" s="102">
        <f>SUM(Q54+T54)</f>
        <v>617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M2:O2"/>
    <mergeCell ref="S2:U2"/>
    <mergeCell ref="M3:O3"/>
    <mergeCell ref="S3:U3"/>
    <mergeCell ref="Y5:AA5"/>
    <mergeCell ref="V5:X5"/>
    <mergeCell ref="H54:I54"/>
    <mergeCell ref="N54:O54"/>
    <mergeCell ref="T54:U54"/>
    <mergeCell ref="J5:O5"/>
    <mergeCell ref="P5:U5"/>
    <mergeCell ref="Z54:AA54"/>
    <mergeCell ref="D5:I5"/>
    <mergeCell ref="B54:C54"/>
    <mergeCell ref="E54:F54"/>
    <mergeCell ref="K54:L54"/>
    <mergeCell ref="Q54:R54"/>
    <mergeCell ref="W54:X54"/>
    <mergeCell ref="A5:C5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10637</v>
      </c>
      <c r="Q2" s="66" t="s">
        <v>157</v>
      </c>
      <c r="R2" s="55"/>
      <c r="S2" s="127" t="s">
        <v>1</v>
      </c>
      <c r="T2" s="128"/>
      <c r="U2" s="128"/>
      <c r="V2" s="73">
        <f>4821+V3</f>
        <v>5360</v>
      </c>
      <c r="W2" s="42"/>
      <c r="X2" s="69" t="s">
        <v>2</v>
      </c>
      <c r="Y2" s="70"/>
      <c r="Z2" s="123">
        <f>4734+Z3</f>
        <v>5277</v>
      </c>
      <c r="AA2" s="124"/>
    </row>
    <row r="3" spans="1:27" s="54" customFormat="1" ht="11.25" customHeight="1" thickBot="1">
      <c r="A3" s="39" t="s">
        <v>193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1082</v>
      </c>
      <c r="Q3" s="89">
        <f>P3*100/P2</f>
        <v>10.172040989000658</v>
      </c>
      <c r="R3" s="58"/>
      <c r="S3" s="129" t="s">
        <v>3</v>
      </c>
      <c r="T3" s="130"/>
      <c r="U3" s="131"/>
      <c r="V3" s="68">
        <f>SUM(B52+E52+H52+K52+N52+Q52+T52+W52+Z52)</f>
        <v>539</v>
      </c>
      <c r="W3" s="58"/>
      <c r="X3" s="71" t="s">
        <v>3</v>
      </c>
      <c r="Y3" s="72"/>
      <c r="Z3" s="114">
        <f>SUM(C52+F52+I52+L52+O52+R52+U52+X52+AA52)</f>
        <v>543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1</v>
      </c>
      <c r="D7" s="20" t="s">
        <v>19</v>
      </c>
      <c r="E7" s="84">
        <v>3</v>
      </c>
      <c r="F7" s="32">
        <v>1</v>
      </c>
      <c r="G7" s="21" t="s">
        <v>18</v>
      </c>
      <c r="H7" s="84">
        <v>0</v>
      </c>
      <c r="I7" s="74">
        <v>0</v>
      </c>
      <c r="J7" s="20" t="s">
        <v>20</v>
      </c>
      <c r="K7" s="84">
        <v>20</v>
      </c>
      <c r="L7" s="84">
        <v>22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5</v>
      </c>
      <c r="U7" s="74">
        <v>6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2</v>
      </c>
      <c r="L8" s="32">
        <v>5</v>
      </c>
      <c r="M8" s="21" t="s">
        <v>21</v>
      </c>
      <c r="N8" s="84">
        <v>0</v>
      </c>
      <c r="O8" s="74">
        <v>0</v>
      </c>
      <c r="P8" s="20" t="s">
        <v>22</v>
      </c>
      <c r="Q8" s="84">
        <v>19</v>
      </c>
      <c r="R8" s="84">
        <v>25</v>
      </c>
      <c r="S8" s="23" t="s">
        <v>179</v>
      </c>
      <c r="T8" s="84">
        <v>7</v>
      </c>
      <c r="U8" s="74">
        <v>4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2</v>
      </c>
      <c r="F9" s="32">
        <v>1</v>
      </c>
      <c r="G9" s="23" t="s">
        <v>32</v>
      </c>
      <c r="H9" s="84">
        <v>0</v>
      </c>
      <c r="I9" s="74">
        <v>0</v>
      </c>
      <c r="J9" s="22" t="s">
        <v>33</v>
      </c>
      <c r="K9" s="84">
        <v>6</v>
      </c>
      <c r="L9" s="32">
        <v>2</v>
      </c>
      <c r="M9" s="23" t="s">
        <v>29</v>
      </c>
      <c r="N9" s="84">
        <v>0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1</v>
      </c>
      <c r="C10" s="74">
        <v>0</v>
      </c>
      <c r="D10" s="22" t="s">
        <v>37</v>
      </c>
      <c r="E10" s="84">
        <v>172</v>
      </c>
      <c r="F10" s="32">
        <v>137</v>
      </c>
      <c r="G10" s="23" t="s">
        <v>223</v>
      </c>
      <c r="H10" s="84">
        <v>0</v>
      </c>
      <c r="I10" s="74">
        <v>0</v>
      </c>
      <c r="J10" s="23" t="s">
        <v>39</v>
      </c>
      <c r="K10" s="84">
        <v>2</v>
      </c>
      <c r="L10" s="32">
        <v>1</v>
      </c>
      <c r="M10" s="23" t="s">
        <v>169</v>
      </c>
      <c r="N10" s="84">
        <v>0</v>
      </c>
      <c r="O10" s="74">
        <v>1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1</v>
      </c>
      <c r="G11" s="23" t="s">
        <v>168</v>
      </c>
      <c r="H11" s="84">
        <v>0</v>
      </c>
      <c r="I11" s="74">
        <v>0</v>
      </c>
      <c r="J11" s="22" t="s">
        <v>38</v>
      </c>
      <c r="K11" s="84">
        <v>2</v>
      </c>
      <c r="L11" s="32">
        <v>0</v>
      </c>
      <c r="M11" s="23" t="s">
        <v>170</v>
      </c>
      <c r="N11" s="84">
        <v>0</v>
      </c>
      <c r="O11" s="74">
        <v>1</v>
      </c>
      <c r="P11" s="22" t="s">
        <v>226</v>
      </c>
      <c r="Q11" s="84">
        <v>4</v>
      </c>
      <c r="R11" s="84">
        <v>9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4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2</v>
      </c>
      <c r="R12" s="84">
        <v>13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1</v>
      </c>
      <c r="P13" s="22" t="s">
        <v>54</v>
      </c>
      <c r="Q13" s="84">
        <v>7</v>
      </c>
      <c r="R13" s="84">
        <v>33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3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7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3</v>
      </c>
      <c r="C16" s="74">
        <v>7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33</v>
      </c>
      <c r="L16" s="32">
        <v>33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3</v>
      </c>
      <c r="C17" s="74">
        <v>2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5</v>
      </c>
      <c r="R17" s="84">
        <v>9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</v>
      </c>
      <c r="C18" s="74">
        <v>1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1</v>
      </c>
      <c r="L18" s="32">
        <v>5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29</v>
      </c>
      <c r="I20" s="74">
        <v>7</v>
      </c>
      <c r="J20" s="22" t="s">
        <v>81</v>
      </c>
      <c r="K20" s="84">
        <v>48</v>
      </c>
      <c r="L20" s="32">
        <v>40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4</v>
      </c>
      <c r="L21" s="32">
        <v>1</v>
      </c>
      <c r="M21" s="23" t="s">
        <v>74</v>
      </c>
      <c r="N21" s="84">
        <v>27</v>
      </c>
      <c r="O21" s="74">
        <v>29</v>
      </c>
      <c r="P21" s="22" t="s">
        <v>83</v>
      </c>
      <c r="Q21" s="84">
        <v>6</v>
      </c>
      <c r="R21" s="84">
        <v>13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2</v>
      </c>
      <c r="J22" s="22" t="s">
        <v>89</v>
      </c>
      <c r="K22" s="84">
        <v>0</v>
      </c>
      <c r="L22" s="32">
        <v>2</v>
      </c>
      <c r="M22" s="23" t="s">
        <v>171</v>
      </c>
      <c r="N22" s="84">
        <v>2</v>
      </c>
      <c r="O22" s="74">
        <v>1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3</v>
      </c>
      <c r="O23" s="74">
        <v>1</v>
      </c>
      <c r="P23" s="22" t="s">
        <v>90</v>
      </c>
      <c r="Q23" s="84">
        <v>2</v>
      </c>
      <c r="R23" s="84">
        <v>3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1</v>
      </c>
      <c r="P24" s="22" t="s">
        <v>93</v>
      </c>
      <c r="Q24" s="84">
        <v>2</v>
      </c>
      <c r="R24" s="84">
        <v>1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18</v>
      </c>
      <c r="L25" s="32">
        <v>16</v>
      </c>
      <c r="M25" s="23" t="s">
        <v>82</v>
      </c>
      <c r="N25" s="84">
        <v>2</v>
      </c>
      <c r="O25" s="74">
        <v>4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2</v>
      </c>
      <c r="C26" s="74">
        <v>2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4</v>
      </c>
      <c r="L26" s="32">
        <v>3</v>
      </c>
      <c r="M26" s="31"/>
      <c r="N26" s="32"/>
      <c r="O26" s="25"/>
      <c r="P26" s="22" t="s">
        <v>103</v>
      </c>
      <c r="Q26" s="84">
        <v>2</v>
      </c>
      <c r="R26" s="84">
        <v>11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5</v>
      </c>
      <c r="L27" s="32">
        <v>8</v>
      </c>
      <c r="M27" s="31"/>
      <c r="N27" s="32"/>
      <c r="O27" s="25"/>
      <c r="P27" s="22" t="s">
        <v>107</v>
      </c>
      <c r="Q27" s="84">
        <v>3</v>
      </c>
      <c r="R27" s="84">
        <v>6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1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10</v>
      </c>
      <c r="L28" s="32">
        <v>11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2</v>
      </c>
      <c r="I29" s="74">
        <v>0</v>
      </c>
      <c r="J29" s="23" t="s">
        <v>69</v>
      </c>
      <c r="K29" s="84">
        <v>6</v>
      </c>
      <c r="L29" s="32">
        <v>5</v>
      </c>
      <c r="M29" s="31"/>
      <c r="N29" s="32"/>
      <c r="O29" s="25"/>
      <c r="P29" s="22" t="s">
        <v>175</v>
      </c>
      <c r="Q29" s="84">
        <v>3</v>
      </c>
      <c r="R29" s="84">
        <v>10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4</v>
      </c>
      <c r="L30" s="32">
        <v>3</v>
      </c>
      <c r="M30" s="27"/>
      <c r="N30" s="32"/>
      <c r="O30" s="25"/>
      <c r="P30" s="22" t="s">
        <v>114</v>
      </c>
      <c r="Q30" s="84">
        <v>0</v>
      </c>
      <c r="R30" s="84">
        <v>1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4</v>
      </c>
      <c r="L31" s="32">
        <v>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2</v>
      </c>
      <c r="C32" s="74">
        <v>2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</v>
      </c>
      <c r="R33" s="84">
        <v>5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1</v>
      </c>
      <c r="R34" s="84">
        <v>1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6</v>
      </c>
      <c r="R35" s="84">
        <v>6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6</v>
      </c>
      <c r="C38" s="74">
        <v>2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16</v>
      </c>
      <c r="I40" s="74">
        <v>2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9</v>
      </c>
      <c r="C48" s="74">
        <v>11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28</v>
      </c>
      <c r="C52" s="51">
        <f>SUM(C7:C51)</f>
        <v>28</v>
      </c>
      <c r="D52" s="34" t="s">
        <v>150</v>
      </c>
      <c r="E52" s="52">
        <f>SUM(E7:E51)</f>
        <v>177</v>
      </c>
      <c r="F52" s="52">
        <f>SUM(F7:F51)</f>
        <v>140</v>
      </c>
      <c r="G52" s="35" t="s">
        <v>150</v>
      </c>
      <c r="H52" s="52">
        <f>SUM(H7:H51)</f>
        <v>47</v>
      </c>
      <c r="I52" s="51">
        <f>SUM(I7:I51)</f>
        <v>11</v>
      </c>
      <c r="J52" s="35" t="s">
        <v>150</v>
      </c>
      <c r="K52" s="52">
        <f>SUM(K7:K51)</f>
        <v>177</v>
      </c>
      <c r="L52" s="52">
        <f>SUM(L7:L51)</f>
        <v>161</v>
      </c>
      <c r="M52" s="35" t="s">
        <v>150</v>
      </c>
      <c r="N52" s="52">
        <f>SUM(N7:N51)</f>
        <v>34</v>
      </c>
      <c r="O52" s="51">
        <f>SUM(O7:O51)</f>
        <v>40</v>
      </c>
      <c r="P52" s="35" t="s">
        <v>150</v>
      </c>
      <c r="Q52" s="52">
        <f>SUM(Q8:Q51)</f>
        <v>64</v>
      </c>
      <c r="R52" s="52">
        <f>SUM(R8:R51)</f>
        <v>153</v>
      </c>
      <c r="S52" s="34" t="s">
        <v>150</v>
      </c>
      <c r="T52" s="52">
        <f>SUM(T7:T51)</f>
        <v>12</v>
      </c>
      <c r="U52" s="51">
        <f>SUM(U7:U51)</f>
        <v>10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50</v>
      </c>
      <c r="C53" s="49">
        <f>C52*100/B54</f>
        <v>50</v>
      </c>
      <c r="D53" s="37" t="s">
        <v>151</v>
      </c>
      <c r="E53" s="48">
        <f>E52*100/E54</f>
        <v>55.83596214511041</v>
      </c>
      <c r="F53" s="48">
        <f>F52*100/E54</f>
        <v>44.16403785488959</v>
      </c>
      <c r="G53" s="38" t="s">
        <v>151</v>
      </c>
      <c r="H53" s="48">
        <f>H52*100/H54</f>
        <v>81.03448275862068</v>
      </c>
      <c r="I53" s="49">
        <f>I52*100/H54</f>
        <v>18.96551724137931</v>
      </c>
      <c r="J53" s="38" t="s">
        <v>151</v>
      </c>
      <c r="K53" s="48">
        <f>K52*100/K54</f>
        <v>52.366863905325445</v>
      </c>
      <c r="L53" s="48">
        <f>L52*100/K54</f>
        <v>47.633136094674555</v>
      </c>
      <c r="M53" s="38" t="s">
        <v>151</v>
      </c>
      <c r="N53" s="48">
        <f>N52*100/N54</f>
        <v>45.945945945945944</v>
      </c>
      <c r="O53" s="49">
        <f>O52*100/N54</f>
        <v>54.054054054054056</v>
      </c>
      <c r="P53" s="38" t="s">
        <v>151</v>
      </c>
      <c r="Q53" s="48">
        <f>Q52*100/Q54</f>
        <v>29.493087557603687</v>
      </c>
      <c r="R53" s="49">
        <f>R52*100/Q54</f>
        <v>70.50691244239631</v>
      </c>
      <c r="S53" s="38" t="s">
        <v>151</v>
      </c>
      <c r="T53" s="48">
        <f>T52*100/T54</f>
        <v>54.54545454545455</v>
      </c>
      <c r="U53" s="49">
        <f>U52*100/T54</f>
        <v>45.45454545454545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56</v>
      </c>
      <c r="C54" s="103"/>
      <c r="D54" s="3" t="s">
        <v>152</v>
      </c>
      <c r="E54" s="118">
        <f>SUM(E52:F52)</f>
        <v>317</v>
      </c>
      <c r="F54" s="101"/>
      <c r="G54" s="4" t="s">
        <v>152</v>
      </c>
      <c r="H54" s="119">
        <f>SUM(H52:I52)</f>
        <v>58</v>
      </c>
      <c r="I54" s="120"/>
      <c r="J54" s="5" t="s">
        <v>152</v>
      </c>
      <c r="K54" s="121">
        <f>SUM(K52:L52)</f>
        <v>338</v>
      </c>
      <c r="L54" s="122"/>
      <c r="M54" s="6" t="s">
        <v>152</v>
      </c>
      <c r="N54" s="104">
        <f>SUM(N52:O52)</f>
        <v>74</v>
      </c>
      <c r="O54" s="105"/>
      <c r="P54" s="7" t="s">
        <v>152</v>
      </c>
      <c r="Q54" s="106">
        <f>SUM(Q52:R52)</f>
        <v>217</v>
      </c>
      <c r="R54" s="101"/>
      <c r="S54" s="8" t="s">
        <v>152</v>
      </c>
      <c r="T54" s="107">
        <f>SUM(T52:U52)</f>
        <v>22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375</v>
      </c>
      <c r="I55" s="95"/>
      <c r="J55" s="96" t="s">
        <v>152</v>
      </c>
      <c r="K55" s="97"/>
      <c r="L55" s="97"/>
      <c r="M55" s="97"/>
      <c r="N55" s="98">
        <f>SUM(K54+N54)</f>
        <v>412</v>
      </c>
      <c r="O55" s="99"/>
      <c r="P55" s="100" t="s">
        <v>152</v>
      </c>
      <c r="Q55" s="93"/>
      <c r="R55" s="93"/>
      <c r="S55" s="101"/>
      <c r="T55" s="102">
        <f>SUM(Q54+T54)</f>
        <v>239</v>
      </c>
      <c r="U55" s="103"/>
      <c r="W55" s="75"/>
      <c r="X55" s="75"/>
      <c r="Y55" s="11"/>
      <c r="Z55" s="14"/>
      <c r="AA55" s="15"/>
    </row>
  </sheetData>
  <sheetProtection/>
  <mergeCells count="27">
    <mergeCell ref="Z3:AA3"/>
    <mergeCell ref="Z2:AA2"/>
    <mergeCell ref="M2:O2"/>
    <mergeCell ref="S2:U2"/>
    <mergeCell ref="M3:O3"/>
    <mergeCell ref="S3:U3"/>
    <mergeCell ref="V5:X5"/>
    <mergeCell ref="Y5:AA5"/>
    <mergeCell ref="A5:C5"/>
    <mergeCell ref="D5:I5"/>
    <mergeCell ref="J5:O5"/>
    <mergeCell ref="P5:U5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27969</v>
      </c>
      <c r="Q2" s="66" t="s">
        <v>157</v>
      </c>
      <c r="R2" s="55"/>
      <c r="S2" s="127" t="s">
        <v>1</v>
      </c>
      <c r="T2" s="128"/>
      <c r="U2" s="128"/>
      <c r="V2" s="73">
        <f>12003+V3</f>
        <v>13690</v>
      </c>
      <c r="W2" s="42"/>
      <c r="X2" s="69" t="s">
        <v>2</v>
      </c>
      <c r="Y2" s="70"/>
      <c r="Z2" s="123">
        <f>12828+Z3</f>
        <v>14279</v>
      </c>
      <c r="AA2" s="124"/>
    </row>
    <row r="3" spans="1:27" s="54" customFormat="1" ht="11.25" customHeight="1" thickBot="1">
      <c r="A3" s="39" t="s">
        <v>197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3138</v>
      </c>
      <c r="Q3" s="89">
        <f>P3*100/P2</f>
        <v>11.219564517859059</v>
      </c>
      <c r="R3" s="58"/>
      <c r="S3" s="129" t="s">
        <v>3</v>
      </c>
      <c r="T3" s="130"/>
      <c r="U3" s="131"/>
      <c r="V3" s="68">
        <f>SUM(B52+E52+H52+K52+N52+Q52+T52+W52+Z52)</f>
        <v>1687</v>
      </c>
      <c r="W3" s="58"/>
      <c r="X3" s="71" t="s">
        <v>3</v>
      </c>
      <c r="Y3" s="72"/>
      <c r="Z3" s="114">
        <f>SUM(C52+F52+I52+L52+O52+R52+U52+X52+AA52)</f>
        <v>1451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5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23</v>
      </c>
      <c r="L7" s="84">
        <v>23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1</v>
      </c>
      <c r="V7" s="20" t="s">
        <v>24</v>
      </c>
      <c r="W7" s="84">
        <v>2</v>
      </c>
      <c r="X7" s="74">
        <v>3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1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3</v>
      </c>
      <c r="L8" s="32">
        <v>2</v>
      </c>
      <c r="M8" s="21" t="s">
        <v>21</v>
      </c>
      <c r="N8" s="84">
        <v>0</v>
      </c>
      <c r="O8" s="74">
        <v>0</v>
      </c>
      <c r="P8" s="20" t="s">
        <v>22</v>
      </c>
      <c r="Q8" s="84">
        <v>58</v>
      </c>
      <c r="R8" s="84">
        <v>52</v>
      </c>
      <c r="S8" s="23" t="s">
        <v>179</v>
      </c>
      <c r="T8" s="84">
        <v>2</v>
      </c>
      <c r="U8" s="74">
        <v>8</v>
      </c>
      <c r="V8" s="22" t="s">
        <v>180</v>
      </c>
      <c r="W8" s="84">
        <v>1</v>
      </c>
      <c r="X8" s="74">
        <v>0</v>
      </c>
      <c r="Y8" s="22" t="s">
        <v>182</v>
      </c>
      <c r="Z8" s="84">
        <v>0</v>
      </c>
      <c r="AA8" s="78">
        <v>1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10</v>
      </c>
      <c r="M9" s="23" t="s">
        <v>29</v>
      </c>
      <c r="N9" s="84">
        <v>0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4</v>
      </c>
      <c r="C10" s="74">
        <v>6</v>
      </c>
      <c r="D10" s="22" t="s">
        <v>37</v>
      </c>
      <c r="E10" s="84">
        <v>507</v>
      </c>
      <c r="F10" s="32">
        <v>480</v>
      </c>
      <c r="G10" s="23" t="s">
        <v>223</v>
      </c>
      <c r="H10" s="84">
        <v>0</v>
      </c>
      <c r="I10" s="74">
        <v>0</v>
      </c>
      <c r="J10" s="23" t="s">
        <v>39</v>
      </c>
      <c r="K10" s="84">
        <v>6</v>
      </c>
      <c r="L10" s="32">
        <v>6</v>
      </c>
      <c r="M10" s="23" t="s">
        <v>169</v>
      </c>
      <c r="N10" s="84">
        <v>2</v>
      </c>
      <c r="O10" s="74">
        <v>2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2</v>
      </c>
      <c r="L11" s="32">
        <v>7</v>
      </c>
      <c r="M11" s="23" t="s">
        <v>170</v>
      </c>
      <c r="N11" s="84">
        <v>2</v>
      </c>
      <c r="O11" s="74">
        <v>1</v>
      </c>
      <c r="P11" s="22" t="s">
        <v>226</v>
      </c>
      <c r="Q11" s="84">
        <v>48</v>
      </c>
      <c r="R11" s="84">
        <v>82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4</v>
      </c>
      <c r="L12" s="32">
        <v>2</v>
      </c>
      <c r="M12" s="23" t="s">
        <v>46</v>
      </c>
      <c r="N12" s="84">
        <v>0</v>
      </c>
      <c r="O12" s="74">
        <v>0</v>
      </c>
      <c r="P12" s="22" t="s">
        <v>48</v>
      </c>
      <c r="Q12" s="84">
        <v>11</v>
      </c>
      <c r="R12" s="84">
        <v>17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1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38</v>
      </c>
      <c r="R13" s="84">
        <v>57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1</v>
      </c>
      <c r="O14" s="74">
        <v>0</v>
      </c>
      <c r="P14" s="22" t="s">
        <v>172</v>
      </c>
      <c r="Q14" s="84">
        <v>0</v>
      </c>
      <c r="R14" s="32">
        <v>2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3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6</v>
      </c>
      <c r="R15" s="84">
        <v>16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1</v>
      </c>
      <c r="C16" s="74">
        <v>3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28</v>
      </c>
      <c r="L16" s="32">
        <v>28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5</v>
      </c>
      <c r="C17" s="74">
        <v>5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1</v>
      </c>
      <c r="L17" s="32">
        <v>1</v>
      </c>
      <c r="M17" s="23" t="s">
        <v>215</v>
      </c>
      <c r="N17" s="84">
        <v>0</v>
      </c>
      <c r="O17" s="74">
        <v>0</v>
      </c>
      <c r="P17" s="22" t="s">
        <v>70</v>
      </c>
      <c r="Q17" s="84">
        <v>65</v>
      </c>
      <c r="R17" s="84">
        <v>63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4</v>
      </c>
      <c r="C18" s="74">
        <v>2</v>
      </c>
      <c r="D18" s="26"/>
      <c r="E18" s="32"/>
      <c r="F18" s="32"/>
      <c r="G18" s="23" t="s">
        <v>72</v>
      </c>
      <c r="H18" s="84">
        <v>0</v>
      </c>
      <c r="I18" s="74">
        <v>1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3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4</v>
      </c>
      <c r="L19" s="32">
        <v>5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328</v>
      </c>
      <c r="I20" s="74">
        <v>52</v>
      </c>
      <c r="J20" s="22" t="s">
        <v>81</v>
      </c>
      <c r="K20" s="84">
        <v>113</v>
      </c>
      <c r="L20" s="32">
        <v>91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</v>
      </c>
      <c r="C21" s="74">
        <v>2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3</v>
      </c>
      <c r="M21" s="23" t="s">
        <v>74</v>
      </c>
      <c r="N21" s="84">
        <v>9</v>
      </c>
      <c r="O21" s="74">
        <v>25</v>
      </c>
      <c r="P21" s="22" t="s">
        <v>83</v>
      </c>
      <c r="Q21" s="84">
        <v>11</v>
      </c>
      <c r="R21" s="84">
        <v>35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4</v>
      </c>
      <c r="I22" s="74">
        <v>0</v>
      </c>
      <c r="J22" s="22" t="s">
        <v>89</v>
      </c>
      <c r="K22" s="84">
        <v>0</v>
      </c>
      <c r="L22" s="32">
        <v>1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1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2</v>
      </c>
      <c r="P23" s="22" t="s">
        <v>90</v>
      </c>
      <c r="Q23" s="84">
        <v>4</v>
      </c>
      <c r="R23" s="84">
        <v>4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2</v>
      </c>
      <c r="P24" s="22" t="s">
        <v>93</v>
      </c>
      <c r="Q24" s="84">
        <v>3</v>
      </c>
      <c r="R24" s="84">
        <v>5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1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16</v>
      </c>
      <c r="L25" s="32">
        <v>23</v>
      </c>
      <c r="M25" s="23" t="s">
        <v>82</v>
      </c>
      <c r="N25" s="84">
        <v>12</v>
      </c>
      <c r="O25" s="74">
        <v>20</v>
      </c>
      <c r="P25" s="22" t="s">
        <v>99</v>
      </c>
      <c r="Q25" s="84">
        <v>1</v>
      </c>
      <c r="R25" s="32">
        <v>1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2</v>
      </c>
      <c r="C26" s="74">
        <v>6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2</v>
      </c>
      <c r="L26" s="32">
        <v>9</v>
      </c>
      <c r="M26" s="31"/>
      <c r="N26" s="32"/>
      <c r="O26" s="25"/>
      <c r="P26" s="22" t="s">
        <v>103</v>
      </c>
      <c r="Q26" s="84">
        <v>14</v>
      </c>
      <c r="R26" s="84">
        <v>25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5</v>
      </c>
      <c r="L27" s="32">
        <v>12</v>
      </c>
      <c r="M27" s="31"/>
      <c r="N27" s="32"/>
      <c r="O27" s="25"/>
      <c r="P27" s="22" t="s">
        <v>107</v>
      </c>
      <c r="Q27" s="84">
        <v>12</v>
      </c>
      <c r="R27" s="84">
        <v>25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19</v>
      </c>
      <c r="L28" s="32">
        <v>19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4</v>
      </c>
      <c r="I29" s="74">
        <v>0</v>
      </c>
      <c r="J29" s="23" t="s">
        <v>69</v>
      </c>
      <c r="K29" s="84">
        <v>10</v>
      </c>
      <c r="L29" s="32">
        <v>19</v>
      </c>
      <c r="M29" s="31"/>
      <c r="N29" s="32"/>
      <c r="O29" s="25"/>
      <c r="P29" s="22" t="s">
        <v>175</v>
      </c>
      <c r="Q29" s="84">
        <v>38</v>
      </c>
      <c r="R29" s="84">
        <v>42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4</v>
      </c>
      <c r="L30" s="32">
        <v>8</v>
      </c>
      <c r="M30" s="27"/>
      <c r="N30" s="32"/>
      <c r="O30" s="25"/>
      <c r="P30" s="22" t="s">
        <v>114</v>
      </c>
      <c r="Q30" s="84">
        <v>0</v>
      </c>
      <c r="R30" s="84">
        <v>2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1</v>
      </c>
      <c r="L31" s="32">
        <v>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1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15</v>
      </c>
      <c r="R33" s="84">
        <v>13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1</v>
      </c>
      <c r="I34" s="74">
        <v>1</v>
      </c>
      <c r="J34" s="29"/>
      <c r="K34" s="32"/>
      <c r="L34" s="32"/>
      <c r="M34" s="27"/>
      <c r="N34" s="32"/>
      <c r="O34" s="25"/>
      <c r="P34" s="22" t="s">
        <v>124</v>
      </c>
      <c r="Q34" s="84">
        <v>8</v>
      </c>
      <c r="R34" s="84">
        <v>21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9</v>
      </c>
      <c r="R35" s="84">
        <v>13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1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4</v>
      </c>
      <c r="I37" s="74">
        <v>2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28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116</v>
      </c>
      <c r="I40" s="74">
        <v>17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1</v>
      </c>
      <c r="D41" s="26"/>
      <c r="E41" s="32"/>
      <c r="F41" s="32"/>
      <c r="G41" s="23" t="s">
        <v>163</v>
      </c>
      <c r="H41" s="84">
        <v>1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1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1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49</v>
      </c>
      <c r="C48" s="74">
        <v>52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96</v>
      </c>
      <c r="C52" s="51">
        <f>SUM(C7:C51)</f>
        <v>80</v>
      </c>
      <c r="D52" s="34" t="s">
        <v>150</v>
      </c>
      <c r="E52" s="52">
        <f>SUM(E7:E51)</f>
        <v>513</v>
      </c>
      <c r="F52" s="52">
        <f>SUM(F7:F51)</f>
        <v>480</v>
      </c>
      <c r="G52" s="35" t="s">
        <v>150</v>
      </c>
      <c r="H52" s="52">
        <f>SUM(H7:H51)</f>
        <v>460</v>
      </c>
      <c r="I52" s="51">
        <f>SUM(I7:I51)</f>
        <v>74</v>
      </c>
      <c r="J52" s="35" t="s">
        <v>150</v>
      </c>
      <c r="K52" s="52">
        <f>SUM(K7:K51)</f>
        <v>246</v>
      </c>
      <c r="L52" s="52">
        <f>SUM(L7:L51)</f>
        <v>273</v>
      </c>
      <c r="M52" s="35" t="s">
        <v>150</v>
      </c>
      <c r="N52" s="52">
        <f>SUM(N7:N51)</f>
        <v>26</v>
      </c>
      <c r="O52" s="51">
        <f>SUM(O7:O51)</f>
        <v>56</v>
      </c>
      <c r="P52" s="35" t="s">
        <v>150</v>
      </c>
      <c r="Q52" s="52">
        <f>SUM(Q8:Q51)</f>
        <v>341</v>
      </c>
      <c r="R52" s="52">
        <f>SUM(R8:R51)</f>
        <v>475</v>
      </c>
      <c r="S52" s="34" t="s">
        <v>150</v>
      </c>
      <c r="T52" s="52">
        <f>SUM(T7:T51)</f>
        <v>2</v>
      </c>
      <c r="U52" s="51">
        <f>SUM(U7:U51)</f>
        <v>9</v>
      </c>
      <c r="V52" s="35" t="s">
        <v>150</v>
      </c>
      <c r="W52" s="52">
        <f>SUM(W7:W51)</f>
        <v>3</v>
      </c>
      <c r="X52" s="51">
        <f>SUM(X7:X51)</f>
        <v>3</v>
      </c>
      <c r="Y52" s="35" t="s">
        <v>150</v>
      </c>
      <c r="Z52" s="52">
        <f>SUM(Z7:Z51)</f>
        <v>0</v>
      </c>
      <c r="AA52" s="53">
        <f>SUM(AA7:AA51)</f>
        <v>1</v>
      </c>
    </row>
    <row r="53" spans="1:27" ht="12.75" customHeight="1" thickBot="1">
      <c r="A53" s="36" t="s">
        <v>151</v>
      </c>
      <c r="B53" s="48">
        <f>B52*100/B54</f>
        <v>54.54545454545455</v>
      </c>
      <c r="C53" s="49">
        <f>C52*100/B54</f>
        <v>45.45454545454545</v>
      </c>
      <c r="D53" s="37" t="s">
        <v>151</v>
      </c>
      <c r="E53" s="48">
        <f>E52*100/E54</f>
        <v>51.661631419939575</v>
      </c>
      <c r="F53" s="48">
        <f>F52*100/E54</f>
        <v>48.338368580060425</v>
      </c>
      <c r="G53" s="38" t="s">
        <v>151</v>
      </c>
      <c r="H53" s="48">
        <f>H52*100/H54</f>
        <v>86.14232209737828</v>
      </c>
      <c r="I53" s="49">
        <f>I52*100/H54</f>
        <v>13.857677902621722</v>
      </c>
      <c r="J53" s="38" t="s">
        <v>151</v>
      </c>
      <c r="K53" s="48">
        <f>K52*100/K54</f>
        <v>47.39884393063584</v>
      </c>
      <c r="L53" s="48">
        <f>L52*100/K54</f>
        <v>52.60115606936416</v>
      </c>
      <c r="M53" s="38" t="s">
        <v>151</v>
      </c>
      <c r="N53" s="48">
        <f>N52*100/N54</f>
        <v>31.70731707317073</v>
      </c>
      <c r="O53" s="49">
        <f>O52*100/N54</f>
        <v>68.29268292682927</v>
      </c>
      <c r="P53" s="38" t="s">
        <v>151</v>
      </c>
      <c r="Q53" s="48">
        <f>Q52*100/Q54</f>
        <v>41.78921568627451</v>
      </c>
      <c r="R53" s="49">
        <f>R52*100/Q54</f>
        <v>58.21078431372549</v>
      </c>
      <c r="S53" s="38" t="s">
        <v>151</v>
      </c>
      <c r="T53" s="48">
        <f>T52*100/T54</f>
        <v>18.181818181818183</v>
      </c>
      <c r="U53" s="49">
        <f>U52*100/T54</f>
        <v>81.81818181818181</v>
      </c>
      <c r="V53" s="38" t="s">
        <v>151</v>
      </c>
      <c r="W53" s="48">
        <f>W52*100/W54</f>
        <v>50</v>
      </c>
      <c r="X53" s="49">
        <f>X52*100/W54</f>
        <v>50</v>
      </c>
      <c r="Y53" s="38" t="s">
        <v>151</v>
      </c>
      <c r="Z53" s="48">
        <f>Z52*100/Z54</f>
        <v>0</v>
      </c>
      <c r="AA53" s="50">
        <f>AA52*100/Z54</f>
        <v>100</v>
      </c>
    </row>
    <row r="54" spans="1:27" ht="12.75" customHeight="1" thickBot="1">
      <c r="A54" s="2" t="s">
        <v>152</v>
      </c>
      <c r="B54" s="117">
        <f>SUM(B52:C52)</f>
        <v>176</v>
      </c>
      <c r="C54" s="103"/>
      <c r="D54" s="3" t="s">
        <v>152</v>
      </c>
      <c r="E54" s="118">
        <f>SUM(E52:F52)</f>
        <v>993</v>
      </c>
      <c r="F54" s="101"/>
      <c r="G54" s="4" t="s">
        <v>152</v>
      </c>
      <c r="H54" s="119">
        <f>SUM(H52:I52)</f>
        <v>534</v>
      </c>
      <c r="I54" s="120"/>
      <c r="J54" s="5" t="s">
        <v>152</v>
      </c>
      <c r="K54" s="121">
        <f>SUM(K52:L52)</f>
        <v>519</v>
      </c>
      <c r="L54" s="122"/>
      <c r="M54" s="6" t="s">
        <v>152</v>
      </c>
      <c r="N54" s="104">
        <f>SUM(N52:O52)</f>
        <v>82</v>
      </c>
      <c r="O54" s="105"/>
      <c r="P54" s="7" t="s">
        <v>152</v>
      </c>
      <c r="Q54" s="106">
        <f>SUM(Q52:R52)</f>
        <v>816</v>
      </c>
      <c r="R54" s="101"/>
      <c r="S54" s="8" t="s">
        <v>152</v>
      </c>
      <c r="T54" s="107">
        <f>SUM(T52:U52)</f>
        <v>11</v>
      </c>
      <c r="U54" s="103"/>
      <c r="V54" s="9" t="s">
        <v>152</v>
      </c>
      <c r="W54" s="116">
        <f>SUM(W52:X52)</f>
        <v>6</v>
      </c>
      <c r="X54" s="103"/>
      <c r="Y54" s="10" t="s">
        <v>152</v>
      </c>
      <c r="Z54" s="90">
        <f>SUM(Z52:AA52)</f>
        <v>1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1527</v>
      </c>
      <c r="I55" s="95"/>
      <c r="J55" s="96" t="s">
        <v>152</v>
      </c>
      <c r="K55" s="97"/>
      <c r="L55" s="97"/>
      <c r="M55" s="97"/>
      <c r="N55" s="98">
        <f>SUM(K54+N54)</f>
        <v>601</v>
      </c>
      <c r="O55" s="99"/>
      <c r="P55" s="100" t="s">
        <v>152</v>
      </c>
      <c r="Q55" s="93"/>
      <c r="R55" s="93"/>
      <c r="S55" s="101"/>
      <c r="T55" s="102">
        <f>SUM(Q54+T54)</f>
        <v>827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M3:O3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8515625" style="1" bestFit="1" customWidth="1"/>
    <col min="24" max="24" width="3.421875" style="1" bestFit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15360</v>
      </c>
      <c r="Q2" s="66" t="s">
        <v>157</v>
      </c>
      <c r="R2" s="55"/>
      <c r="S2" s="127" t="s">
        <v>1</v>
      </c>
      <c r="T2" s="128"/>
      <c r="U2" s="128"/>
      <c r="V2" s="73">
        <f>6725+V3</f>
        <v>7505</v>
      </c>
      <c r="W2" s="42"/>
      <c r="X2" s="69" t="s">
        <v>2</v>
      </c>
      <c r="Y2" s="70"/>
      <c r="Z2" s="123">
        <f>7114+Z3</f>
        <v>7855</v>
      </c>
      <c r="AA2" s="124"/>
    </row>
    <row r="3" spans="1:27" s="54" customFormat="1" ht="11.25" customHeight="1" thickBot="1">
      <c r="A3" s="39" t="s">
        <v>184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1521</v>
      </c>
      <c r="Q3" s="89">
        <f>P3*100/P2</f>
        <v>9.90234375</v>
      </c>
      <c r="R3" s="58"/>
      <c r="S3" s="129" t="s">
        <v>3</v>
      </c>
      <c r="T3" s="130"/>
      <c r="U3" s="131"/>
      <c r="V3" s="68">
        <f>SUM(B52+E52+H52+K52+N52+Q52+T52+W52+Z52)</f>
        <v>780</v>
      </c>
      <c r="W3" s="58"/>
      <c r="X3" s="71" t="s">
        <v>3</v>
      </c>
      <c r="Y3" s="72"/>
      <c r="Z3" s="114">
        <f>SUM(C52+F52+I52+L52+O52+R52+U52+X52+AA52)</f>
        <v>741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2</v>
      </c>
      <c r="F7" s="32">
        <v>1</v>
      </c>
      <c r="G7" s="21" t="s">
        <v>18</v>
      </c>
      <c r="H7" s="84">
        <v>0</v>
      </c>
      <c r="I7" s="74">
        <v>0</v>
      </c>
      <c r="J7" s="20" t="s">
        <v>20</v>
      </c>
      <c r="K7" s="84">
        <v>28</v>
      </c>
      <c r="L7" s="84">
        <v>14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1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1</v>
      </c>
      <c r="F8" s="32">
        <v>0</v>
      </c>
      <c r="G8" s="23" t="s">
        <v>27</v>
      </c>
      <c r="H8" s="84">
        <v>0</v>
      </c>
      <c r="I8" s="74">
        <v>1</v>
      </c>
      <c r="J8" s="22" t="s">
        <v>28</v>
      </c>
      <c r="K8" s="84">
        <v>2</v>
      </c>
      <c r="L8" s="32">
        <v>2</v>
      </c>
      <c r="M8" s="21" t="s">
        <v>21</v>
      </c>
      <c r="N8" s="84">
        <v>0</v>
      </c>
      <c r="O8" s="74">
        <v>0</v>
      </c>
      <c r="P8" s="20" t="s">
        <v>22</v>
      </c>
      <c r="Q8" s="84">
        <v>32</v>
      </c>
      <c r="R8" s="84">
        <v>30</v>
      </c>
      <c r="S8" s="23" t="s">
        <v>179</v>
      </c>
      <c r="T8" s="84">
        <v>3</v>
      </c>
      <c r="U8" s="74">
        <v>3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2</v>
      </c>
      <c r="M9" s="23" t="s">
        <v>29</v>
      </c>
      <c r="N9" s="84">
        <v>0</v>
      </c>
      <c r="O9" s="74">
        <v>2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191</v>
      </c>
      <c r="F10" s="32">
        <v>174</v>
      </c>
      <c r="G10" s="23" t="s">
        <v>223</v>
      </c>
      <c r="H10" s="84">
        <v>0</v>
      </c>
      <c r="I10" s="74">
        <v>0</v>
      </c>
      <c r="J10" s="23" t="s">
        <v>39</v>
      </c>
      <c r="K10" s="84">
        <v>9</v>
      </c>
      <c r="L10" s="32">
        <v>9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3</v>
      </c>
      <c r="L11" s="32">
        <v>8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9</v>
      </c>
      <c r="R11" s="84">
        <v>10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1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4</v>
      </c>
      <c r="L12" s="32">
        <v>2</v>
      </c>
      <c r="M12" s="23" t="s">
        <v>46</v>
      </c>
      <c r="N12" s="84">
        <v>0</v>
      </c>
      <c r="O12" s="74">
        <v>0</v>
      </c>
      <c r="P12" s="22" t="s">
        <v>48</v>
      </c>
      <c r="Q12" s="84">
        <v>13</v>
      </c>
      <c r="R12" s="84">
        <v>20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17</v>
      </c>
      <c r="R13" s="84">
        <v>15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1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1</v>
      </c>
      <c r="P14" s="22" t="s">
        <v>172</v>
      </c>
      <c r="Q14" s="84">
        <v>1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6</v>
      </c>
      <c r="R15" s="84">
        <v>14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30</v>
      </c>
      <c r="L16" s="32">
        <v>30</v>
      </c>
      <c r="M16" s="23" t="s">
        <v>40</v>
      </c>
      <c r="N16" s="84">
        <v>1</v>
      </c>
      <c r="O16" s="74">
        <v>1</v>
      </c>
      <c r="P16" s="22" t="s">
        <v>65</v>
      </c>
      <c r="Q16" s="84">
        <v>1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2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2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11</v>
      </c>
      <c r="R17" s="84">
        <v>10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4</v>
      </c>
      <c r="C18" s="74">
        <v>4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3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2</v>
      </c>
      <c r="L19" s="32">
        <v>2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17</v>
      </c>
      <c r="I20" s="74">
        <v>0</v>
      </c>
      <c r="J20" s="22" t="s">
        <v>81</v>
      </c>
      <c r="K20" s="84">
        <v>71</v>
      </c>
      <c r="L20" s="32">
        <v>53</v>
      </c>
      <c r="M20" s="23" t="s">
        <v>53</v>
      </c>
      <c r="N20" s="84">
        <v>0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3</v>
      </c>
      <c r="C21" s="74">
        <v>5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12</v>
      </c>
      <c r="O21" s="74">
        <v>26</v>
      </c>
      <c r="P21" s="22" t="s">
        <v>83</v>
      </c>
      <c r="Q21" s="84">
        <v>26</v>
      </c>
      <c r="R21" s="84">
        <v>40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1</v>
      </c>
      <c r="L22" s="32">
        <v>2</v>
      </c>
      <c r="M22" s="23" t="s">
        <v>171</v>
      </c>
      <c r="N22" s="84">
        <v>1</v>
      </c>
      <c r="O22" s="74">
        <v>2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3</v>
      </c>
      <c r="I23" s="74">
        <v>1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4</v>
      </c>
      <c r="P23" s="22" t="s">
        <v>90</v>
      </c>
      <c r="Q23" s="84">
        <v>2</v>
      </c>
      <c r="R23" s="84">
        <v>5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2</v>
      </c>
      <c r="O24" s="74">
        <v>0</v>
      </c>
      <c r="P24" s="22" t="s">
        <v>93</v>
      </c>
      <c r="Q24" s="84">
        <v>2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1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13</v>
      </c>
      <c r="L25" s="32">
        <v>10</v>
      </c>
      <c r="M25" s="23" t="s">
        <v>82</v>
      </c>
      <c r="N25" s="84">
        <v>13</v>
      </c>
      <c r="O25" s="74">
        <v>17</v>
      </c>
      <c r="P25" s="22" t="s">
        <v>99</v>
      </c>
      <c r="Q25" s="84">
        <v>2</v>
      </c>
      <c r="R25" s="32">
        <v>1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5</v>
      </c>
      <c r="L26" s="32">
        <v>8</v>
      </c>
      <c r="M26" s="31"/>
      <c r="N26" s="32"/>
      <c r="O26" s="25"/>
      <c r="P26" s="22" t="s">
        <v>103</v>
      </c>
      <c r="Q26" s="84">
        <v>5</v>
      </c>
      <c r="R26" s="84">
        <v>9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9</v>
      </c>
      <c r="L27" s="32">
        <v>5</v>
      </c>
      <c r="M27" s="31"/>
      <c r="N27" s="32"/>
      <c r="O27" s="25"/>
      <c r="P27" s="22" t="s">
        <v>107</v>
      </c>
      <c r="Q27" s="84">
        <v>11</v>
      </c>
      <c r="R27" s="84">
        <v>10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24</v>
      </c>
      <c r="L28" s="32">
        <v>20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1</v>
      </c>
      <c r="I29" s="74">
        <v>1</v>
      </c>
      <c r="J29" s="23" t="s">
        <v>69</v>
      </c>
      <c r="K29" s="84">
        <v>36</v>
      </c>
      <c r="L29" s="32">
        <v>41</v>
      </c>
      <c r="M29" s="31"/>
      <c r="N29" s="32"/>
      <c r="O29" s="25"/>
      <c r="P29" s="22" t="s">
        <v>175</v>
      </c>
      <c r="Q29" s="84">
        <v>5</v>
      </c>
      <c r="R29" s="84">
        <v>14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1</v>
      </c>
      <c r="L30" s="32">
        <v>3</v>
      </c>
      <c r="M30" s="27"/>
      <c r="N30" s="32"/>
      <c r="O30" s="25"/>
      <c r="P30" s="22" t="s">
        <v>114</v>
      </c>
      <c r="Q30" s="84">
        <v>3</v>
      </c>
      <c r="R30" s="84">
        <v>2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2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18</v>
      </c>
      <c r="R33" s="84">
        <v>22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8</v>
      </c>
      <c r="R34" s="84">
        <v>14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14</v>
      </c>
      <c r="R35" s="84">
        <v>18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1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6</v>
      </c>
      <c r="C38" s="74">
        <v>4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70</v>
      </c>
      <c r="I40" s="74">
        <v>19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1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1</v>
      </c>
      <c r="C46" s="74">
        <v>1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15</v>
      </c>
      <c r="C48" s="74">
        <v>18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32</v>
      </c>
      <c r="C52" s="51">
        <f>SUM(C7:C51)</f>
        <v>36</v>
      </c>
      <c r="D52" s="34" t="s">
        <v>150</v>
      </c>
      <c r="E52" s="52">
        <f>SUM(E7:E51)</f>
        <v>195</v>
      </c>
      <c r="F52" s="52">
        <f>SUM(F7:F51)</f>
        <v>175</v>
      </c>
      <c r="G52" s="35" t="s">
        <v>150</v>
      </c>
      <c r="H52" s="52">
        <f>SUM(H7:H51)</f>
        <v>92</v>
      </c>
      <c r="I52" s="51">
        <f>SUM(I7:I51)</f>
        <v>22</v>
      </c>
      <c r="J52" s="35" t="s">
        <v>150</v>
      </c>
      <c r="K52" s="52">
        <f>SUM(K7:K51)</f>
        <v>242</v>
      </c>
      <c r="L52" s="52">
        <f>SUM(L7:L51)</f>
        <v>214</v>
      </c>
      <c r="M52" s="35" t="s">
        <v>150</v>
      </c>
      <c r="N52" s="52">
        <f>SUM(N7:N51)</f>
        <v>29</v>
      </c>
      <c r="O52" s="51">
        <f>SUM(O7:O51)</f>
        <v>57</v>
      </c>
      <c r="P52" s="35" t="s">
        <v>150</v>
      </c>
      <c r="Q52" s="52">
        <f>SUM(Q8:Q51)</f>
        <v>186</v>
      </c>
      <c r="R52" s="52">
        <f>SUM(R8:R51)</f>
        <v>234</v>
      </c>
      <c r="S52" s="34" t="s">
        <v>150</v>
      </c>
      <c r="T52" s="52">
        <f>SUM(T7:T51)</f>
        <v>3</v>
      </c>
      <c r="U52" s="51">
        <f>SUM(U7:U51)</f>
        <v>3</v>
      </c>
      <c r="V52" s="35" t="s">
        <v>150</v>
      </c>
      <c r="W52" s="52">
        <f>SUM(W7:W51)</f>
        <v>1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47.05882352941177</v>
      </c>
      <c r="C53" s="49">
        <f>C52*100/B54</f>
        <v>52.94117647058823</v>
      </c>
      <c r="D53" s="37" t="s">
        <v>151</v>
      </c>
      <c r="E53" s="48">
        <f>E52*100/E54</f>
        <v>52.7027027027027</v>
      </c>
      <c r="F53" s="48">
        <f>F52*100/E54</f>
        <v>47.2972972972973</v>
      </c>
      <c r="G53" s="38" t="s">
        <v>151</v>
      </c>
      <c r="H53" s="48">
        <f>H52*100/H54</f>
        <v>80.70175438596492</v>
      </c>
      <c r="I53" s="49">
        <f>I52*100/H54</f>
        <v>19.29824561403509</v>
      </c>
      <c r="J53" s="38" t="s">
        <v>151</v>
      </c>
      <c r="K53" s="48">
        <f>K52*100/K54</f>
        <v>53.07017543859649</v>
      </c>
      <c r="L53" s="48">
        <f>L52*100/K54</f>
        <v>46.92982456140351</v>
      </c>
      <c r="M53" s="38" t="s">
        <v>151</v>
      </c>
      <c r="N53" s="48">
        <f>N52*100/N54</f>
        <v>33.72093023255814</v>
      </c>
      <c r="O53" s="49">
        <f>O52*100/N54</f>
        <v>66.27906976744185</v>
      </c>
      <c r="P53" s="38" t="s">
        <v>151</v>
      </c>
      <c r="Q53" s="48">
        <f>Q52*100/Q54</f>
        <v>44.285714285714285</v>
      </c>
      <c r="R53" s="49">
        <f>R52*100/Q54</f>
        <v>55.714285714285715</v>
      </c>
      <c r="S53" s="38" t="s">
        <v>151</v>
      </c>
      <c r="T53" s="48">
        <f>T52*100/T54</f>
        <v>50</v>
      </c>
      <c r="U53" s="49">
        <f>U52*100/T54</f>
        <v>50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68</v>
      </c>
      <c r="C54" s="103"/>
      <c r="D54" s="3" t="s">
        <v>152</v>
      </c>
      <c r="E54" s="118">
        <f>SUM(E52:F52)</f>
        <v>370</v>
      </c>
      <c r="F54" s="101"/>
      <c r="G54" s="4" t="s">
        <v>152</v>
      </c>
      <c r="H54" s="119">
        <f>SUM(H52:I52)</f>
        <v>114</v>
      </c>
      <c r="I54" s="120"/>
      <c r="J54" s="5" t="s">
        <v>152</v>
      </c>
      <c r="K54" s="121">
        <f>SUM(K52:L52)</f>
        <v>456</v>
      </c>
      <c r="L54" s="122"/>
      <c r="M54" s="6" t="s">
        <v>152</v>
      </c>
      <c r="N54" s="104">
        <f>SUM(N52:O52)</f>
        <v>86</v>
      </c>
      <c r="O54" s="105"/>
      <c r="P54" s="7" t="s">
        <v>152</v>
      </c>
      <c r="Q54" s="106">
        <f>SUM(Q52:R52)</f>
        <v>420</v>
      </c>
      <c r="R54" s="101"/>
      <c r="S54" s="8" t="s">
        <v>152</v>
      </c>
      <c r="T54" s="107">
        <f>SUM(T52:U52)</f>
        <v>6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484</v>
      </c>
      <c r="I55" s="95"/>
      <c r="J55" s="96" t="s">
        <v>152</v>
      </c>
      <c r="K55" s="97"/>
      <c r="L55" s="97"/>
      <c r="M55" s="97"/>
      <c r="N55" s="98">
        <f>SUM(K54+N54)</f>
        <v>542</v>
      </c>
      <c r="O55" s="99"/>
      <c r="P55" s="100" t="s">
        <v>152</v>
      </c>
      <c r="Q55" s="93"/>
      <c r="R55" s="93"/>
      <c r="S55" s="101"/>
      <c r="T55" s="102">
        <f>SUM(Q54+T54)</f>
        <v>426</v>
      </c>
      <c r="U55" s="103"/>
      <c r="W55" s="75"/>
      <c r="X55" s="75"/>
      <c r="Y55" s="11"/>
      <c r="Z55" s="14"/>
      <c r="AA55" s="15"/>
    </row>
  </sheetData>
  <sheetProtection/>
  <mergeCells count="27">
    <mergeCell ref="B54:C54"/>
    <mergeCell ref="E54:F54"/>
    <mergeCell ref="H54:I54"/>
    <mergeCell ref="K54:L54"/>
    <mergeCell ref="A5:C5"/>
    <mergeCell ref="D5:I5"/>
    <mergeCell ref="J5:O5"/>
    <mergeCell ref="Z2:AA2"/>
    <mergeCell ref="M2:O2"/>
    <mergeCell ref="S2:U2"/>
    <mergeCell ref="S3:U3"/>
    <mergeCell ref="Z3:AA3"/>
    <mergeCell ref="V5:X5"/>
    <mergeCell ref="D55:G55"/>
    <mergeCell ref="H55:I55"/>
    <mergeCell ref="J55:M55"/>
    <mergeCell ref="N55:O55"/>
    <mergeCell ref="P55:S55"/>
    <mergeCell ref="M3:O3"/>
    <mergeCell ref="P5:U5"/>
    <mergeCell ref="T55:U55"/>
    <mergeCell ref="Z54:AA54"/>
    <mergeCell ref="N54:O54"/>
    <mergeCell ref="Q54:R54"/>
    <mergeCell ref="T54:U54"/>
    <mergeCell ref="Y5:AA5"/>
    <mergeCell ref="W54:X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10776</v>
      </c>
      <c r="Q2" s="66" t="s">
        <v>157</v>
      </c>
      <c r="R2" s="55"/>
      <c r="S2" s="127" t="s">
        <v>1</v>
      </c>
      <c r="T2" s="128"/>
      <c r="U2" s="128"/>
      <c r="V2" s="73">
        <f>4822+V3</f>
        <v>5343</v>
      </c>
      <c r="W2" s="42"/>
      <c r="X2" s="69" t="s">
        <v>2</v>
      </c>
      <c r="Y2" s="70"/>
      <c r="Z2" s="123">
        <f>4864+Z3</f>
        <v>5433</v>
      </c>
      <c r="AA2" s="124"/>
    </row>
    <row r="3" spans="1:27" s="54" customFormat="1" ht="11.25" customHeight="1" thickBot="1">
      <c r="A3" s="39" t="s">
        <v>198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1090</v>
      </c>
      <c r="Q3" s="89">
        <f>P3*100/P2</f>
        <v>10.115070527097252</v>
      </c>
      <c r="R3" s="58"/>
      <c r="S3" s="129" t="s">
        <v>3</v>
      </c>
      <c r="T3" s="130"/>
      <c r="U3" s="131"/>
      <c r="V3" s="68">
        <f>SUM(B52+E52+H52+K52+N52+Q52+T52+W52+Z52)</f>
        <v>521</v>
      </c>
      <c r="W3" s="58"/>
      <c r="X3" s="71" t="s">
        <v>3</v>
      </c>
      <c r="Y3" s="72"/>
      <c r="Z3" s="114">
        <f>SUM(C52+F52+I52+L52+O52+R52+U52+X52+AA52)</f>
        <v>569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24</v>
      </c>
      <c r="L7" s="84">
        <v>20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2</v>
      </c>
      <c r="U7" s="74">
        <v>0</v>
      </c>
      <c r="V7" s="20" t="s">
        <v>24</v>
      </c>
      <c r="W7" s="84">
        <v>2</v>
      </c>
      <c r="X7" s="74">
        <v>3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1</v>
      </c>
      <c r="F8" s="32">
        <v>1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22</v>
      </c>
      <c r="R8" s="84">
        <v>32</v>
      </c>
      <c r="S8" s="23" t="s">
        <v>179</v>
      </c>
      <c r="T8" s="84">
        <v>7</v>
      </c>
      <c r="U8" s="74">
        <v>7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8</v>
      </c>
      <c r="L9" s="32">
        <v>3</v>
      </c>
      <c r="M9" s="23" t="s">
        <v>29</v>
      </c>
      <c r="N9" s="84">
        <v>0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4</v>
      </c>
      <c r="C10" s="74">
        <v>3</v>
      </c>
      <c r="D10" s="22" t="s">
        <v>37</v>
      </c>
      <c r="E10" s="84">
        <v>31</v>
      </c>
      <c r="F10" s="32">
        <v>28</v>
      </c>
      <c r="G10" s="23" t="s">
        <v>223</v>
      </c>
      <c r="H10" s="84">
        <v>0</v>
      </c>
      <c r="I10" s="74">
        <v>0</v>
      </c>
      <c r="J10" s="23" t="s">
        <v>39</v>
      </c>
      <c r="K10" s="84">
        <v>3</v>
      </c>
      <c r="L10" s="32">
        <v>4</v>
      </c>
      <c r="M10" s="23" t="s">
        <v>169</v>
      </c>
      <c r="N10" s="84">
        <v>0</v>
      </c>
      <c r="O10" s="74">
        <v>2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6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14</v>
      </c>
      <c r="R11" s="84">
        <v>18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1</v>
      </c>
      <c r="G12" s="23" t="s">
        <v>44</v>
      </c>
      <c r="H12" s="84">
        <v>0</v>
      </c>
      <c r="I12" s="74">
        <v>0</v>
      </c>
      <c r="J12" s="22" t="s">
        <v>45</v>
      </c>
      <c r="K12" s="84">
        <v>2</v>
      </c>
      <c r="L12" s="32">
        <v>4</v>
      </c>
      <c r="M12" s="23" t="s">
        <v>46</v>
      </c>
      <c r="N12" s="84">
        <v>0</v>
      </c>
      <c r="O12" s="74">
        <v>0</v>
      </c>
      <c r="P12" s="22" t="s">
        <v>48</v>
      </c>
      <c r="Q12" s="84">
        <v>7</v>
      </c>
      <c r="R12" s="84">
        <v>13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9</v>
      </c>
      <c r="R13" s="84">
        <v>16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1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4</v>
      </c>
      <c r="R15" s="84">
        <v>1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34</v>
      </c>
      <c r="L16" s="32">
        <v>25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11</v>
      </c>
      <c r="C17" s="74">
        <v>16</v>
      </c>
      <c r="D17" s="26"/>
      <c r="E17" s="32"/>
      <c r="F17" s="32"/>
      <c r="G17" s="23" t="s">
        <v>167</v>
      </c>
      <c r="H17" s="84">
        <v>0</v>
      </c>
      <c r="I17" s="74">
        <v>1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11</v>
      </c>
      <c r="R17" s="84">
        <v>9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1</v>
      </c>
      <c r="P18" s="22" t="s">
        <v>75</v>
      </c>
      <c r="Q18" s="84">
        <v>0</v>
      </c>
      <c r="R18" s="84">
        <v>1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1</v>
      </c>
      <c r="J19" s="22" t="s">
        <v>77</v>
      </c>
      <c r="K19" s="84">
        <v>2</v>
      </c>
      <c r="L19" s="32">
        <v>3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34</v>
      </c>
      <c r="I20" s="74">
        <v>10</v>
      </c>
      <c r="J20" s="22" t="s">
        <v>81</v>
      </c>
      <c r="K20" s="84">
        <v>68</v>
      </c>
      <c r="L20" s="32">
        <v>64</v>
      </c>
      <c r="M20" s="23" t="s">
        <v>53</v>
      </c>
      <c r="N20" s="84">
        <v>1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3</v>
      </c>
      <c r="C21" s="74">
        <v>1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1</v>
      </c>
      <c r="L21" s="32">
        <v>2</v>
      </c>
      <c r="M21" s="23" t="s">
        <v>74</v>
      </c>
      <c r="N21" s="84">
        <v>51</v>
      </c>
      <c r="O21" s="74">
        <v>53</v>
      </c>
      <c r="P21" s="22" t="s">
        <v>83</v>
      </c>
      <c r="Q21" s="84">
        <v>0</v>
      </c>
      <c r="R21" s="84">
        <v>4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1</v>
      </c>
      <c r="I22" s="74">
        <v>0</v>
      </c>
      <c r="J22" s="22" t="s">
        <v>89</v>
      </c>
      <c r="K22" s="84">
        <v>2</v>
      </c>
      <c r="L22" s="32">
        <v>0</v>
      </c>
      <c r="M22" s="23" t="s">
        <v>171</v>
      </c>
      <c r="N22" s="84">
        <v>0</v>
      </c>
      <c r="O22" s="74">
        <v>1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1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1</v>
      </c>
      <c r="P23" s="22" t="s">
        <v>90</v>
      </c>
      <c r="Q23" s="84">
        <v>4</v>
      </c>
      <c r="R23" s="84">
        <v>4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1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1</v>
      </c>
      <c r="O24" s="74">
        <v>0</v>
      </c>
      <c r="P24" s="22" t="s">
        <v>93</v>
      </c>
      <c r="Q24" s="84">
        <v>0</v>
      </c>
      <c r="R24" s="84">
        <v>1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1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9</v>
      </c>
      <c r="L25" s="32">
        <v>12</v>
      </c>
      <c r="M25" s="23" t="s">
        <v>82</v>
      </c>
      <c r="N25" s="84">
        <v>6</v>
      </c>
      <c r="O25" s="74">
        <v>18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3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3</v>
      </c>
      <c r="L26" s="32">
        <v>3</v>
      </c>
      <c r="M26" s="31"/>
      <c r="N26" s="32"/>
      <c r="O26" s="25"/>
      <c r="P26" s="22" t="s">
        <v>103</v>
      </c>
      <c r="Q26" s="84">
        <v>11</v>
      </c>
      <c r="R26" s="84">
        <v>28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6</v>
      </c>
      <c r="L27" s="32">
        <v>2</v>
      </c>
      <c r="M27" s="31"/>
      <c r="N27" s="32"/>
      <c r="O27" s="25"/>
      <c r="P27" s="22" t="s">
        <v>107</v>
      </c>
      <c r="Q27" s="84">
        <v>5</v>
      </c>
      <c r="R27" s="84">
        <v>5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2</v>
      </c>
      <c r="C28" s="74">
        <v>2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11</v>
      </c>
      <c r="L28" s="32">
        <v>15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1</v>
      </c>
      <c r="I29" s="74">
        <v>0</v>
      </c>
      <c r="J29" s="23" t="s">
        <v>69</v>
      </c>
      <c r="K29" s="84">
        <v>52</v>
      </c>
      <c r="L29" s="32">
        <v>58</v>
      </c>
      <c r="M29" s="31"/>
      <c r="N29" s="32"/>
      <c r="O29" s="25"/>
      <c r="P29" s="22" t="s">
        <v>175</v>
      </c>
      <c r="Q29" s="84">
        <v>5</v>
      </c>
      <c r="R29" s="84">
        <v>7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6</v>
      </c>
      <c r="L30" s="32">
        <v>7</v>
      </c>
      <c r="M30" s="27"/>
      <c r="N30" s="32"/>
      <c r="O30" s="25"/>
      <c r="P30" s="22" t="s">
        <v>114</v>
      </c>
      <c r="Q30" s="84">
        <v>4</v>
      </c>
      <c r="R30" s="84">
        <v>5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8</v>
      </c>
      <c r="R33" s="84">
        <v>15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1</v>
      </c>
      <c r="R34" s="84">
        <v>4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6</v>
      </c>
      <c r="R35" s="84">
        <v>5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2</v>
      </c>
      <c r="I37" s="74">
        <v>1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1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1</v>
      </c>
      <c r="C40" s="74">
        <v>1</v>
      </c>
      <c r="D40" s="26"/>
      <c r="E40" s="32"/>
      <c r="F40" s="32"/>
      <c r="G40" s="23" t="s">
        <v>133</v>
      </c>
      <c r="H40" s="84">
        <v>3</v>
      </c>
      <c r="I40" s="74">
        <v>3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1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1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1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5</v>
      </c>
      <c r="C48" s="74">
        <v>8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33</v>
      </c>
      <c r="C52" s="51">
        <f>SUM(C7:C51)</f>
        <v>35</v>
      </c>
      <c r="D52" s="34" t="s">
        <v>150</v>
      </c>
      <c r="E52" s="52">
        <f>SUM(E7:E51)</f>
        <v>32</v>
      </c>
      <c r="F52" s="52">
        <f>SUM(F7:F51)</f>
        <v>30</v>
      </c>
      <c r="G52" s="35" t="s">
        <v>150</v>
      </c>
      <c r="H52" s="52">
        <f>SUM(H7:H51)</f>
        <v>42</v>
      </c>
      <c r="I52" s="51">
        <f>SUM(I7:I51)</f>
        <v>16</v>
      </c>
      <c r="J52" s="35" t="s">
        <v>150</v>
      </c>
      <c r="K52" s="52">
        <f>SUM(K7:K51)</f>
        <v>233</v>
      </c>
      <c r="L52" s="52">
        <f>SUM(L7:L51)</f>
        <v>233</v>
      </c>
      <c r="M52" s="35" t="s">
        <v>150</v>
      </c>
      <c r="N52" s="52">
        <f>SUM(N7:N51)</f>
        <v>59</v>
      </c>
      <c r="O52" s="51">
        <f>SUM(O7:O51)</f>
        <v>77</v>
      </c>
      <c r="P52" s="35" t="s">
        <v>150</v>
      </c>
      <c r="Q52" s="52">
        <f>SUM(Q8:Q51)</f>
        <v>111</v>
      </c>
      <c r="R52" s="52">
        <f>SUM(R8:R51)</f>
        <v>168</v>
      </c>
      <c r="S52" s="34" t="s">
        <v>150</v>
      </c>
      <c r="T52" s="52">
        <f>SUM(T7:T51)</f>
        <v>9</v>
      </c>
      <c r="U52" s="51">
        <f>SUM(U7:U51)</f>
        <v>7</v>
      </c>
      <c r="V52" s="35" t="s">
        <v>150</v>
      </c>
      <c r="W52" s="52">
        <f>SUM(W7:W51)</f>
        <v>2</v>
      </c>
      <c r="X52" s="51">
        <f>SUM(X7:X51)</f>
        <v>3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48.529411764705884</v>
      </c>
      <c r="C53" s="49">
        <f>C52*100/B54</f>
        <v>51.470588235294116</v>
      </c>
      <c r="D53" s="37" t="s">
        <v>151</v>
      </c>
      <c r="E53" s="48">
        <f>E52*100/E54</f>
        <v>51.61290322580645</v>
      </c>
      <c r="F53" s="48">
        <f>F52*100/E54</f>
        <v>48.38709677419355</v>
      </c>
      <c r="G53" s="38" t="s">
        <v>151</v>
      </c>
      <c r="H53" s="48">
        <f>H52*100/H54</f>
        <v>72.41379310344827</v>
      </c>
      <c r="I53" s="49">
        <f>I52*100/H54</f>
        <v>27.586206896551722</v>
      </c>
      <c r="J53" s="38" t="s">
        <v>151</v>
      </c>
      <c r="K53" s="48">
        <f>K52*100/K54</f>
        <v>50</v>
      </c>
      <c r="L53" s="48">
        <f>L52*100/K54</f>
        <v>50</v>
      </c>
      <c r="M53" s="38" t="s">
        <v>151</v>
      </c>
      <c r="N53" s="48">
        <f>N52*100/N54</f>
        <v>43.38235294117647</v>
      </c>
      <c r="O53" s="49">
        <f>O52*100/N54</f>
        <v>56.61764705882353</v>
      </c>
      <c r="P53" s="38" t="s">
        <v>151</v>
      </c>
      <c r="Q53" s="48">
        <f>Q52*100/Q54</f>
        <v>39.784946236559136</v>
      </c>
      <c r="R53" s="49">
        <f>R52*100/Q54</f>
        <v>60.215053763440864</v>
      </c>
      <c r="S53" s="38" t="s">
        <v>151</v>
      </c>
      <c r="T53" s="48">
        <f>T52*100/T54</f>
        <v>56.25</v>
      </c>
      <c r="U53" s="49">
        <f>U52*100/T54</f>
        <v>43.75</v>
      </c>
      <c r="V53" s="38" t="s">
        <v>151</v>
      </c>
      <c r="W53" s="48">
        <f>W52*100/W54</f>
        <v>40</v>
      </c>
      <c r="X53" s="49">
        <f>X52*100/W54</f>
        <v>60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68</v>
      </c>
      <c r="C54" s="103"/>
      <c r="D54" s="3" t="s">
        <v>152</v>
      </c>
      <c r="E54" s="118">
        <f>SUM(E52:F52)</f>
        <v>62</v>
      </c>
      <c r="F54" s="101"/>
      <c r="G54" s="4" t="s">
        <v>152</v>
      </c>
      <c r="H54" s="119">
        <f>SUM(H52:I52)</f>
        <v>58</v>
      </c>
      <c r="I54" s="120"/>
      <c r="J54" s="5" t="s">
        <v>152</v>
      </c>
      <c r="K54" s="121">
        <f>SUM(K52:L52)</f>
        <v>466</v>
      </c>
      <c r="L54" s="122"/>
      <c r="M54" s="6" t="s">
        <v>152</v>
      </c>
      <c r="N54" s="104">
        <f>SUM(N52:O52)</f>
        <v>136</v>
      </c>
      <c r="O54" s="105"/>
      <c r="P54" s="7" t="s">
        <v>152</v>
      </c>
      <c r="Q54" s="106">
        <f>SUM(Q52:R52)</f>
        <v>279</v>
      </c>
      <c r="R54" s="101"/>
      <c r="S54" s="8" t="s">
        <v>152</v>
      </c>
      <c r="T54" s="107">
        <f>SUM(T52:U52)</f>
        <v>16</v>
      </c>
      <c r="U54" s="103"/>
      <c r="V54" s="9" t="s">
        <v>152</v>
      </c>
      <c r="W54" s="116">
        <f>SUM(W52:X52)</f>
        <v>5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120</v>
      </c>
      <c r="I55" s="95"/>
      <c r="J55" s="96" t="s">
        <v>152</v>
      </c>
      <c r="K55" s="97"/>
      <c r="L55" s="97"/>
      <c r="M55" s="97"/>
      <c r="N55" s="98">
        <f>SUM(K54+N54)</f>
        <v>602</v>
      </c>
      <c r="O55" s="99"/>
      <c r="P55" s="100" t="s">
        <v>152</v>
      </c>
      <c r="Q55" s="93"/>
      <c r="R55" s="93"/>
      <c r="S55" s="101"/>
      <c r="T55" s="102">
        <f>SUM(Q54+T54)</f>
        <v>295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M2:O2"/>
    <mergeCell ref="S2:U2"/>
    <mergeCell ref="M3:O3"/>
    <mergeCell ref="S3:U3"/>
    <mergeCell ref="Y5:AA5"/>
    <mergeCell ref="V5:X5"/>
    <mergeCell ref="H54:I54"/>
    <mergeCell ref="N54:O54"/>
    <mergeCell ref="T54:U54"/>
    <mergeCell ref="J5:O5"/>
    <mergeCell ref="P5:U5"/>
    <mergeCell ref="Z54:AA54"/>
    <mergeCell ref="D5:I5"/>
    <mergeCell ref="B54:C54"/>
    <mergeCell ref="E54:F54"/>
    <mergeCell ref="K54:L54"/>
    <mergeCell ref="Q54:R54"/>
    <mergeCell ref="W54:X54"/>
    <mergeCell ref="A5:C5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3343</v>
      </c>
      <c r="Q2" s="66" t="s">
        <v>157</v>
      </c>
      <c r="R2" s="55"/>
      <c r="S2" s="127" t="s">
        <v>1</v>
      </c>
      <c r="T2" s="128"/>
      <c r="U2" s="128"/>
      <c r="V2" s="73">
        <f>1602+V3</f>
        <v>1737</v>
      </c>
      <c r="W2" s="42"/>
      <c r="X2" s="69" t="s">
        <v>2</v>
      </c>
      <c r="Y2" s="70"/>
      <c r="Z2" s="123">
        <f>1484+Z3</f>
        <v>1606</v>
      </c>
      <c r="AA2" s="124"/>
    </row>
    <row r="3" spans="1:27" s="54" customFormat="1" ht="11.25" customHeight="1" thickBot="1">
      <c r="A3" s="39" t="s">
        <v>208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257</v>
      </c>
      <c r="Q3" s="89">
        <f>P3*100/P2</f>
        <v>7.687705653604547</v>
      </c>
      <c r="R3" s="58"/>
      <c r="S3" s="129" t="s">
        <v>3</v>
      </c>
      <c r="T3" s="130"/>
      <c r="U3" s="131"/>
      <c r="V3" s="68">
        <f>SUM(B52+E52+H52+K52+N52+Q52+T52+W52+Z52)</f>
        <v>135</v>
      </c>
      <c r="W3" s="58"/>
      <c r="X3" s="71" t="s">
        <v>3</v>
      </c>
      <c r="Y3" s="72"/>
      <c r="Z3" s="114">
        <f>SUM(C52+F52+I52+L52+O52+R52+U52+X52+AA52)</f>
        <v>122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1</v>
      </c>
      <c r="G7" s="21" t="s">
        <v>18</v>
      </c>
      <c r="H7" s="84">
        <v>0</v>
      </c>
      <c r="I7" s="74">
        <v>0</v>
      </c>
      <c r="J7" s="20" t="s">
        <v>20</v>
      </c>
      <c r="K7" s="84">
        <v>13</v>
      </c>
      <c r="L7" s="84">
        <v>8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0</v>
      </c>
      <c r="X7" s="74">
        <v>1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2</v>
      </c>
      <c r="L8" s="32">
        <v>2</v>
      </c>
      <c r="M8" s="21" t="s">
        <v>21</v>
      </c>
      <c r="N8" s="84">
        <v>0</v>
      </c>
      <c r="O8" s="74">
        <v>0</v>
      </c>
      <c r="P8" s="20" t="s">
        <v>22</v>
      </c>
      <c r="Q8" s="84">
        <v>4</v>
      </c>
      <c r="R8" s="84">
        <v>4</v>
      </c>
      <c r="S8" s="23" t="s">
        <v>179</v>
      </c>
      <c r="T8" s="84">
        <v>1</v>
      </c>
      <c r="U8" s="74">
        <v>2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1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15</v>
      </c>
      <c r="F10" s="32">
        <v>17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2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0</v>
      </c>
      <c r="R11" s="84">
        <v>0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2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0</v>
      </c>
      <c r="R12" s="84">
        <v>3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1</v>
      </c>
      <c r="R13" s="84">
        <v>4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0</v>
      </c>
      <c r="R15" s="84">
        <v>2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10</v>
      </c>
      <c r="L16" s="32">
        <v>10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0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1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1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4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1</v>
      </c>
      <c r="L18" s="32">
        <v>0</v>
      </c>
      <c r="M18" s="23" t="s">
        <v>64</v>
      </c>
      <c r="N18" s="84">
        <v>0</v>
      </c>
      <c r="O18" s="74">
        <v>2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14</v>
      </c>
      <c r="I20" s="74">
        <v>3</v>
      </c>
      <c r="J20" s="22" t="s">
        <v>81</v>
      </c>
      <c r="K20" s="84">
        <v>5</v>
      </c>
      <c r="L20" s="32">
        <v>8</v>
      </c>
      <c r="M20" s="23" t="s">
        <v>53</v>
      </c>
      <c r="N20" s="84">
        <v>1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3</v>
      </c>
      <c r="L21" s="32">
        <v>2</v>
      </c>
      <c r="M21" s="23" t="s">
        <v>74</v>
      </c>
      <c r="N21" s="84">
        <v>2</v>
      </c>
      <c r="O21" s="74">
        <v>5</v>
      </c>
      <c r="P21" s="22" t="s">
        <v>83</v>
      </c>
      <c r="Q21" s="84">
        <v>0</v>
      </c>
      <c r="R21" s="84">
        <v>0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3</v>
      </c>
      <c r="L22" s="32">
        <v>2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3</v>
      </c>
      <c r="O23" s="74">
        <v>0</v>
      </c>
      <c r="P23" s="22" t="s">
        <v>90</v>
      </c>
      <c r="Q23" s="84">
        <v>0</v>
      </c>
      <c r="R23" s="84">
        <v>1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1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9</v>
      </c>
      <c r="L25" s="32">
        <v>2</v>
      </c>
      <c r="M25" s="23" t="s">
        <v>82</v>
      </c>
      <c r="N25" s="84">
        <v>3</v>
      </c>
      <c r="O25" s="74">
        <v>1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1</v>
      </c>
      <c r="M26" s="31"/>
      <c r="N26" s="32"/>
      <c r="O26" s="25"/>
      <c r="P26" s="22" t="s">
        <v>103</v>
      </c>
      <c r="Q26" s="84">
        <v>0</v>
      </c>
      <c r="R26" s="84">
        <v>0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1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1</v>
      </c>
      <c r="L27" s="32">
        <v>0</v>
      </c>
      <c r="M27" s="31"/>
      <c r="N27" s="32"/>
      <c r="O27" s="25"/>
      <c r="P27" s="22" t="s">
        <v>107</v>
      </c>
      <c r="Q27" s="84">
        <v>1</v>
      </c>
      <c r="R27" s="84">
        <v>1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7</v>
      </c>
      <c r="L28" s="32">
        <v>6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4</v>
      </c>
      <c r="I29" s="74">
        <v>0</v>
      </c>
      <c r="J29" s="23" t="s">
        <v>69</v>
      </c>
      <c r="K29" s="84">
        <v>5</v>
      </c>
      <c r="L29" s="32">
        <v>11</v>
      </c>
      <c r="M29" s="31"/>
      <c r="N29" s="32"/>
      <c r="O29" s="25"/>
      <c r="P29" s="22" t="s">
        <v>175</v>
      </c>
      <c r="Q29" s="84">
        <v>1</v>
      </c>
      <c r="R29" s="84">
        <v>1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4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2</v>
      </c>
      <c r="R33" s="84">
        <v>3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1</v>
      </c>
      <c r="R34" s="84">
        <v>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</v>
      </c>
      <c r="R35" s="84">
        <v>0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2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2</v>
      </c>
      <c r="C38" s="74">
        <v>4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4</v>
      </c>
      <c r="I40" s="74">
        <v>1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2</v>
      </c>
      <c r="C48" s="74">
        <v>3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10</v>
      </c>
      <c r="C52" s="51">
        <f>SUM(C7:C51)</f>
        <v>9</v>
      </c>
      <c r="D52" s="34" t="s">
        <v>150</v>
      </c>
      <c r="E52" s="52">
        <f>SUM(E7:E51)</f>
        <v>17</v>
      </c>
      <c r="F52" s="52">
        <f>SUM(F7:F51)</f>
        <v>18</v>
      </c>
      <c r="G52" s="35" t="s">
        <v>150</v>
      </c>
      <c r="H52" s="52">
        <f>SUM(H7:H51)</f>
        <v>24</v>
      </c>
      <c r="I52" s="51">
        <f>SUM(I7:I51)</f>
        <v>4</v>
      </c>
      <c r="J52" s="35" t="s">
        <v>150</v>
      </c>
      <c r="K52" s="52">
        <f>SUM(K7:K51)</f>
        <v>63</v>
      </c>
      <c r="L52" s="52">
        <f>SUM(L7:L51)</f>
        <v>60</v>
      </c>
      <c r="M52" s="35" t="s">
        <v>150</v>
      </c>
      <c r="N52" s="52">
        <f>SUM(N7:N51)</f>
        <v>9</v>
      </c>
      <c r="O52" s="51">
        <f>SUM(O7:O51)</f>
        <v>8</v>
      </c>
      <c r="P52" s="35" t="s">
        <v>150</v>
      </c>
      <c r="Q52" s="52">
        <f>SUM(Q8:Q51)</f>
        <v>11</v>
      </c>
      <c r="R52" s="52">
        <f>SUM(R8:R51)</f>
        <v>20</v>
      </c>
      <c r="S52" s="34" t="s">
        <v>150</v>
      </c>
      <c r="T52" s="52">
        <f>SUM(T7:T51)</f>
        <v>1</v>
      </c>
      <c r="U52" s="51">
        <f>SUM(U7:U51)</f>
        <v>2</v>
      </c>
      <c r="V52" s="35" t="s">
        <v>150</v>
      </c>
      <c r="W52" s="52">
        <f>SUM(W7:W51)</f>
        <v>0</v>
      </c>
      <c r="X52" s="51">
        <f>SUM(X7:X51)</f>
        <v>1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52.63157894736842</v>
      </c>
      <c r="C53" s="49">
        <f>C52*100/B54</f>
        <v>47.36842105263158</v>
      </c>
      <c r="D53" s="37" t="s">
        <v>151</v>
      </c>
      <c r="E53" s="48">
        <f>E52*100/E54</f>
        <v>48.57142857142857</v>
      </c>
      <c r="F53" s="48">
        <f>F52*100/E54</f>
        <v>51.42857142857143</v>
      </c>
      <c r="G53" s="38" t="s">
        <v>151</v>
      </c>
      <c r="H53" s="48">
        <f>H52*100/H54</f>
        <v>85.71428571428571</v>
      </c>
      <c r="I53" s="49">
        <f>I52*100/H54</f>
        <v>14.285714285714286</v>
      </c>
      <c r="J53" s="38" t="s">
        <v>151</v>
      </c>
      <c r="K53" s="48">
        <f>K52*100/K54</f>
        <v>51.21951219512195</v>
      </c>
      <c r="L53" s="48">
        <f>L52*100/K54</f>
        <v>48.78048780487805</v>
      </c>
      <c r="M53" s="38" t="s">
        <v>151</v>
      </c>
      <c r="N53" s="48">
        <f>N52*100/N54</f>
        <v>52.94117647058823</v>
      </c>
      <c r="O53" s="49">
        <f>O52*100/N54</f>
        <v>47.05882352941177</v>
      </c>
      <c r="P53" s="38" t="s">
        <v>151</v>
      </c>
      <c r="Q53" s="48">
        <f>Q52*100/Q54</f>
        <v>35.483870967741936</v>
      </c>
      <c r="R53" s="49">
        <f>R52*100/Q54</f>
        <v>64.51612903225806</v>
      </c>
      <c r="S53" s="38" t="s">
        <v>151</v>
      </c>
      <c r="T53" s="48">
        <f>T52*100/T54</f>
        <v>33.333333333333336</v>
      </c>
      <c r="U53" s="49">
        <f>U52*100/T54</f>
        <v>66.66666666666667</v>
      </c>
      <c r="V53" s="38" t="s">
        <v>151</v>
      </c>
      <c r="W53" s="48">
        <f>W52*100/W54</f>
        <v>0</v>
      </c>
      <c r="X53" s="49">
        <f>X52*100/W54</f>
        <v>100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19</v>
      </c>
      <c r="C54" s="103"/>
      <c r="D54" s="3" t="s">
        <v>152</v>
      </c>
      <c r="E54" s="118">
        <f>SUM(E52:F52)</f>
        <v>35</v>
      </c>
      <c r="F54" s="101"/>
      <c r="G54" s="4" t="s">
        <v>152</v>
      </c>
      <c r="H54" s="119">
        <f>SUM(H52:I52)</f>
        <v>28</v>
      </c>
      <c r="I54" s="120"/>
      <c r="J54" s="5" t="s">
        <v>152</v>
      </c>
      <c r="K54" s="121">
        <f>SUM(K52:L52)</f>
        <v>123</v>
      </c>
      <c r="L54" s="122"/>
      <c r="M54" s="6" t="s">
        <v>152</v>
      </c>
      <c r="N54" s="104">
        <f>SUM(N52:O52)</f>
        <v>17</v>
      </c>
      <c r="O54" s="105"/>
      <c r="P54" s="7" t="s">
        <v>152</v>
      </c>
      <c r="Q54" s="106">
        <f>SUM(Q52:R52)</f>
        <v>31</v>
      </c>
      <c r="R54" s="101"/>
      <c r="S54" s="8" t="s">
        <v>152</v>
      </c>
      <c r="T54" s="107">
        <f>SUM(T52:U52)</f>
        <v>3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63</v>
      </c>
      <c r="I55" s="95"/>
      <c r="J55" s="96" t="s">
        <v>152</v>
      </c>
      <c r="K55" s="97"/>
      <c r="L55" s="97"/>
      <c r="M55" s="97"/>
      <c r="N55" s="98">
        <f>SUM(K54+N54)</f>
        <v>140</v>
      </c>
      <c r="O55" s="99"/>
      <c r="P55" s="100" t="s">
        <v>152</v>
      </c>
      <c r="Q55" s="93"/>
      <c r="R55" s="93"/>
      <c r="S55" s="101"/>
      <c r="T55" s="102">
        <f>SUM(Q54+T54)</f>
        <v>34</v>
      </c>
      <c r="U55" s="103"/>
      <c r="W55" s="75"/>
      <c r="X55" s="75"/>
      <c r="Y55" s="11"/>
      <c r="Z55" s="14"/>
      <c r="AA55" s="15"/>
    </row>
  </sheetData>
  <sheetProtection/>
  <mergeCells count="27">
    <mergeCell ref="P5:U5"/>
    <mergeCell ref="J5:O5"/>
    <mergeCell ref="S2:U2"/>
    <mergeCell ref="A5:C5"/>
    <mergeCell ref="D5:I5"/>
    <mergeCell ref="Z2:AA2"/>
    <mergeCell ref="Z3:AA3"/>
    <mergeCell ref="M2:O2"/>
    <mergeCell ref="M3:O3"/>
    <mergeCell ref="V5:X5"/>
    <mergeCell ref="Y5:AA5"/>
    <mergeCell ref="S3:U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851562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1321</v>
      </c>
      <c r="Q2" s="66" t="s">
        <v>157</v>
      </c>
      <c r="R2" s="55"/>
      <c r="S2" s="127" t="s">
        <v>1</v>
      </c>
      <c r="T2" s="128"/>
      <c r="U2" s="128"/>
      <c r="V2" s="73">
        <f>633+V3</f>
        <v>687</v>
      </c>
      <c r="W2" s="42"/>
      <c r="X2" s="69" t="s">
        <v>2</v>
      </c>
      <c r="Y2" s="70"/>
      <c r="Z2" s="123">
        <f>594+Z3</f>
        <v>634</v>
      </c>
      <c r="AA2" s="124"/>
    </row>
    <row r="3" spans="1:27" s="54" customFormat="1" ht="11.25" customHeight="1" thickBot="1">
      <c r="A3" s="39" t="s">
        <v>209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94</v>
      </c>
      <c r="Q3" s="89">
        <f>P3*100/P2</f>
        <v>7.115821347464043</v>
      </c>
      <c r="R3" s="58"/>
      <c r="S3" s="129" t="s">
        <v>3</v>
      </c>
      <c r="T3" s="130"/>
      <c r="U3" s="131"/>
      <c r="V3" s="68">
        <f>SUM(B52+E52+H52+K52+N52+Q52+T52+W52+Z52)</f>
        <v>54</v>
      </c>
      <c r="W3" s="58"/>
      <c r="X3" s="71" t="s">
        <v>3</v>
      </c>
      <c r="Y3" s="72"/>
      <c r="Z3" s="114">
        <f>SUM(C52+F52+I52+L52+O52+R52+U52+X52+AA52)</f>
        <v>40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2</v>
      </c>
      <c r="L7" s="84">
        <v>1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1</v>
      </c>
      <c r="R8" s="84">
        <v>1</v>
      </c>
      <c r="S8" s="23" t="s">
        <v>179</v>
      </c>
      <c r="T8" s="84">
        <v>0</v>
      </c>
      <c r="U8" s="74">
        <v>1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1</v>
      </c>
      <c r="L9" s="32">
        <v>0</v>
      </c>
      <c r="M9" s="23" t="s">
        <v>29</v>
      </c>
      <c r="N9" s="84">
        <v>1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1</v>
      </c>
      <c r="C10" s="74">
        <v>0</v>
      </c>
      <c r="D10" s="22" t="s">
        <v>37</v>
      </c>
      <c r="E10" s="84">
        <v>2</v>
      </c>
      <c r="F10" s="32">
        <v>2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1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0</v>
      </c>
      <c r="M11" s="23" t="s">
        <v>170</v>
      </c>
      <c r="N11" s="84">
        <v>0</v>
      </c>
      <c r="O11" s="74">
        <v>1</v>
      </c>
      <c r="P11" s="22" t="s">
        <v>226</v>
      </c>
      <c r="Q11" s="84">
        <v>0</v>
      </c>
      <c r="R11" s="84">
        <v>0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0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0</v>
      </c>
      <c r="R13" s="84">
        <v>0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0</v>
      </c>
      <c r="R15" s="84">
        <v>0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4</v>
      </c>
      <c r="L16" s="32">
        <v>2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0</v>
      </c>
      <c r="D17" s="26"/>
      <c r="E17" s="32"/>
      <c r="F17" s="32"/>
      <c r="G17" s="23" t="s">
        <v>167</v>
      </c>
      <c r="H17" s="84">
        <v>1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0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2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22</v>
      </c>
      <c r="I20" s="74">
        <v>9</v>
      </c>
      <c r="J20" s="22" t="s">
        <v>81</v>
      </c>
      <c r="K20" s="84">
        <v>5</v>
      </c>
      <c r="L20" s="32">
        <v>0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1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0</v>
      </c>
      <c r="O21" s="74">
        <v>1</v>
      </c>
      <c r="P21" s="22" t="s">
        <v>83</v>
      </c>
      <c r="Q21" s="84">
        <v>0</v>
      </c>
      <c r="R21" s="84">
        <v>0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</v>
      </c>
      <c r="O23" s="74">
        <v>1</v>
      </c>
      <c r="P23" s="22" t="s">
        <v>90</v>
      </c>
      <c r="Q23" s="84">
        <v>0</v>
      </c>
      <c r="R23" s="84">
        <v>0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</v>
      </c>
      <c r="L25" s="32">
        <v>1</v>
      </c>
      <c r="M25" s="23" t="s">
        <v>82</v>
      </c>
      <c r="N25" s="84">
        <v>0</v>
      </c>
      <c r="O25" s="74">
        <v>0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1</v>
      </c>
      <c r="M26" s="31"/>
      <c r="N26" s="32"/>
      <c r="O26" s="25"/>
      <c r="P26" s="22" t="s">
        <v>103</v>
      </c>
      <c r="Q26" s="84">
        <v>2</v>
      </c>
      <c r="R26" s="84">
        <v>5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0</v>
      </c>
      <c r="L27" s="32">
        <v>1</v>
      </c>
      <c r="M27" s="31"/>
      <c r="N27" s="32"/>
      <c r="O27" s="25"/>
      <c r="P27" s="22" t="s">
        <v>107</v>
      </c>
      <c r="Q27" s="84">
        <v>0</v>
      </c>
      <c r="R27" s="84">
        <v>0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3</v>
      </c>
      <c r="L28" s="32">
        <v>6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2</v>
      </c>
      <c r="L29" s="32">
        <v>1</v>
      </c>
      <c r="M29" s="31"/>
      <c r="N29" s="32"/>
      <c r="O29" s="25"/>
      <c r="P29" s="22" t="s">
        <v>175</v>
      </c>
      <c r="Q29" s="84">
        <v>0</v>
      </c>
      <c r="R29" s="84">
        <v>0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0</v>
      </c>
      <c r="R33" s="84">
        <v>0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1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</v>
      </c>
      <c r="R35" s="84">
        <v>0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0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0</v>
      </c>
      <c r="C48" s="74">
        <v>0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</v>
      </c>
      <c r="C52" s="51">
        <f>SUM(C7:C51)</f>
        <v>0</v>
      </c>
      <c r="D52" s="34" t="s">
        <v>150</v>
      </c>
      <c r="E52" s="52">
        <f>SUM(E7:E51)</f>
        <v>2</v>
      </c>
      <c r="F52" s="52">
        <f>SUM(F7:F51)</f>
        <v>2</v>
      </c>
      <c r="G52" s="35" t="s">
        <v>150</v>
      </c>
      <c r="H52" s="52">
        <f>SUM(H7:H51)</f>
        <v>24</v>
      </c>
      <c r="I52" s="51">
        <f>SUM(I7:I51)</f>
        <v>9</v>
      </c>
      <c r="J52" s="35" t="s">
        <v>150</v>
      </c>
      <c r="K52" s="52">
        <f>SUM(K7:K51)</f>
        <v>20</v>
      </c>
      <c r="L52" s="52">
        <f>SUM(L7:L51)</f>
        <v>17</v>
      </c>
      <c r="M52" s="35" t="s">
        <v>150</v>
      </c>
      <c r="N52" s="52">
        <f>SUM(N7:N51)</f>
        <v>2</v>
      </c>
      <c r="O52" s="51">
        <f>SUM(O7:O51)</f>
        <v>4</v>
      </c>
      <c r="P52" s="35" t="s">
        <v>150</v>
      </c>
      <c r="Q52" s="52">
        <f>SUM(Q8:Q51)</f>
        <v>5</v>
      </c>
      <c r="R52" s="52">
        <f>SUM(R8:R51)</f>
        <v>7</v>
      </c>
      <c r="S52" s="34" t="s">
        <v>150</v>
      </c>
      <c r="T52" s="52">
        <f>SUM(T7:T51)</f>
        <v>0</v>
      </c>
      <c r="U52" s="51">
        <f>SUM(U7:U51)</f>
        <v>1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100</v>
      </c>
      <c r="C53" s="49">
        <f>C52*100/B54</f>
        <v>0</v>
      </c>
      <c r="D53" s="37" t="s">
        <v>151</v>
      </c>
      <c r="E53" s="48">
        <f>E52*100/E54</f>
        <v>50</v>
      </c>
      <c r="F53" s="48">
        <f>F52*100/E54</f>
        <v>50</v>
      </c>
      <c r="G53" s="38" t="s">
        <v>151</v>
      </c>
      <c r="H53" s="48">
        <f>H52*100/H54</f>
        <v>72.72727272727273</v>
      </c>
      <c r="I53" s="49">
        <f>I52*100/H54</f>
        <v>27.272727272727273</v>
      </c>
      <c r="J53" s="38" t="s">
        <v>151</v>
      </c>
      <c r="K53" s="48">
        <f>K52*100/K54</f>
        <v>54.054054054054056</v>
      </c>
      <c r="L53" s="48">
        <f>L52*100/K54</f>
        <v>45.945945945945944</v>
      </c>
      <c r="M53" s="38" t="s">
        <v>151</v>
      </c>
      <c r="N53" s="48">
        <f>N52*100/N54</f>
        <v>33.333333333333336</v>
      </c>
      <c r="O53" s="49">
        <f>O52*100/N54</f>
        <v>66.66666666666667</v>
      </c>
      <c r="P53" s="38" t="s">
        <v>151</v>
      </c>
      <c r="Q53" s="48">
        <f>Q52*100/Q54</f>
        <v>41.666666666666664</v>
      </c>
      <c r="R53" s="49">
        <f>R52*100/Q54</f>
        <v>58.333333333333336</v>
      </c>
      <c r="S53" s="38" t="s">
        <v>151</v>
      </c>
      <c r="T53" s="48">
        <f>T52*100/T54</f>
        <v>0</v>
      </c>
      <c r="U53" s="49">
        <f>U52*100/T54</f>
        <v>100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1</v>
      </c>
      <c r="C54" s="103"/>
      <c r="D54" s="3" t="s">
        <v>152</v>
      </c>
      <c r="E54" s="118">
        <f>SUM(E52:F52)</f>
        <v>4</v>
      </c>
      <c r="F54" s="101"/>
      <c r="G54" s="4" t="s">
        <v>152</v>
      </c>
      <c r="H54" s="119">
        <f>SUM(H52:I52)</f>
        <v>33</v>
      </c>
      <c r="I54" s="120"/>
      <c r="J54" s="5" t="s">
        <v>152</v>
      </c>
      <c r="K54" s="121">
        <f>SUM(K52:L52)</f>
        <v>37</v>
      </c>
      <c r="L54" s="122"/>
      <c r="M54" s="6" t="s">
        <v>152</v>
      </c>
      <c r="N54" s="104">
        <f>SUM(N52:O52)</f>
        <v>6</v>
      </c>
      <c r="O54" s="105"/>
      <c r="P54" s="7" t="s">
        <v>152</v>
      </c>
      <c r="Q54" s="106">
        <f>SUM(Q52:R52)</f>
        <v>12</v>
      </c>
      <c r="R54" s="101"/>
      <c r="S54" s="8" t="s">
        <v>152</v>
      </c>
      <c r="T54" s="107">
        <f>SUM(T52:U52)</f>
        <v>1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37</v>
      </c>
      <c r="I55" s="95"/>
      <c r="J55" s="96" t="s">
        <v>152</v>
      </c>
      <c r="K55" s="97"/>
      <c r="L55" s="97"/>
      <c r="M55" s="97"/>
      <c r="N55" s="98">
        <f>SUM(K54+N54)</f>
        <v>43</v>
      </c>
      <c r="O55" s="99"/>
      <c r="P55" s="100" t="s">
        <v>152</v>
      </c>
      <c r="Q55" s="93"/>
      <c r="R55" s="93"/>
      <c r="S55" s="101"/>
      <c r="T55" s="102">
        <f>SUM(Q54+T54)</f>
        <v>13</v>
      </c>
      <c r="U55" s="103"/>
      <c r="W55" s="75"/>
      <c r="X55" s="75"/>
      <c r="Y55" s="11"/>
      <c r="Z55" s="14"/>
      <c r="AA55" s="15"/>
    </row>
  </sheetData>
  <sheetProtection/>
  <mergeCells count="27">
    <mergeCell ref="W54:X54"/>
    <mergeCell ref="Z54:AA54"/>
    <mergeCell ref="Z2:AA2"/>
    <mergeCell ref="Z3:AA3"/>
    <mergeCell ref="V5:X5"/>
    <mergeCell ref="Y5:AA5"/>
    <mergeCell ref="T55:U55"/>
    <mergeCell ref="M3:O3"/>
    <mergeCell ref="D55:G55"/>
    <mergeCell ref="H55:I55"/>
    <mergeCell ref="J55:M55"/>
    <mergeCell ref="N55:O55"/>
    <mergeCell ref="P55:S55"/>
    <mergeCell ref="S3:U3"/>
    <mergeCell ref="A5:C5"/>
    <mergeCell ref="D5:I5"/>
    <mergeCell ref="J5:O5"/>
    <mergeCell ref="P5:U5"/>
    <mergeCell ref="B54:C54"/>
    <mergeCell ref="M2:O2"/>
    <mergeCell ref="S2:U2"/>
    <mergeCell ref="Q54:R54"/>
    <mergeCell ref="E54:F54"/>
    <mergeCell ref="K54:L54"/>
    <mergeCell ref="H54:I54"/>
    <mergeCell ref="N54:O54"/>
    <mergeCell ref="T54:U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5109</v>
      </c>
      <c r="Q2" s="66" t="s">
        <v>157</v>
      </c>
      <c r="R2" s="55"/>
      <c r="S2" s="127" t="s">
        <v>1</v>
      </c>
      <c r="T2" s="128"/>
      <c r="U2" s="128"/>
      <c r="V2" s="73">
        <f>2253+V3</f>
        <v>2544</v>
      </c>
      <c r="W2" s="42"/>
      <c r="X2" s="69" t="s">
        <v>2</v>
      </c>
      <c r="Y2" s="70"/>
      <c r="Z2" s="123">
        <f>2303+Z3</f>
        <v>2565</v>
      </c>
      <c r="AA2" s="124"/>
    </row>
    <row r="3" spans="1:27" s="54" customFormat="1" ht="11.25" customHeight="1" thickBot="1">
      <c r="A3" s="39" t="s">
        <v>210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553</v>
      </c>
      <c r="Q3" s="89">
        <f>P3*100/P2</f>
        <v>10.824036014875709</v>
      </c>
      <c r="R3" s="58"/>
      <c r="S3" s="129" t="s">
        <v>3</v>
      </c>
      <c r="T3" s="130"/>
      <c r="U3" s="131"/>
      <c r="V3" s="68">
        <f>SUM(B52+E52+H52+K52+N52+Q52+T52+W52+Z52)</f>
        <v>291</v>
      </c>
      <c r="W3" s="58"/>
      <c r="X3" s="71" t="s">
        <v>3</v>
      </c>
      <c r="Y3" s="72"/>
      <c r="Z3" s="114">
        <f>SUM(C52+F52+I52+L52+O52+R52+U52+X52+AA52)</f>
        <v>262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3</v>
      </c>
      <c r="F7" s="32">
        <v>1</v>
      </c>
      <c r="G7" s="21" t="s">
        <v>18</v>
      </c>
      <c r="H7" s="84">
        <v>0</v>
      </c>
      <c r="I7" s="74">
        <v>0</v>
      </c>
      <c r="J7" s="20" t="s">
        <v>20</v>
      </c>
      <c r="K7" s="84">
        <v>14</v>
      </c>
      <c r="L7" s="84">
        <v>14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3</v>
      </c>
      <c r="U7" s="74">
        <v>1</v>
      </c>
      <c r="V7" s="20" t="s">
        <v>24</v>
      </c>
      <c r="W7" s="84">
        <v>1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4</v>
      </c>
      <c r="R8" s="84">
        <v>9</v>
      </c>
      <c r="S8" s="23" t="s">
        <v>179</v>
      </c>
      <c r="T8" s="84">
        <v>4</v>
      </c>
      <c r="U8" s="74">
        <v>13</v>
      </c>
      <c r="V8" s="22" t="s">
        <v>180</v>
      </c>
      <c r="W8" s="84">
        <v>1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0</v>
      </c>
      <c r="L9" s="32">
        <v>0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6</v>
      </c>
      <c r="C10" s="74">
        <v>3</v>
      </c>
      <c r="D10" s="22" t="s">
        <v>37</v>
      </c>
      <c r="E10" s="84">
        <v>32</v>
      </c>
      <c r="F10" s="32">
        <v>30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0</v>
      </c>
      <c r="M10" s="23" t="s">
        <v>169</v>
      </c>
      <c r="N10" s="84">
        <v>2</v>
      </c>
      <c r="O10" s="74">
        <v>3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4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2</v>
      </c>
      <c r="R11" s="84">
        <v>3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1</v>
      </c>
      <c r="F12" s="32">
        <v>1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4</v>
      </c>
      <c r="R12" s="84">
        <v>12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1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18</v>
      </c>
      <c r="R13" s="84">
        <v>8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1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3</v>
      </c>
      <c r="R15" s="84">
        <v>1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3</v>
      </c>
      <c r="C16" s="74">
        <v>3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12</v>
      </c>
      <c r="L16" s="32">
        <v>13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1</v>
      </c>
      <c r="C17" s="74">
        <v>0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10</v>
      </c>
      <c r="R17" s="84">
        <v>4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0</v>
      </c>
      <c r="P18" s="22" t="s">
        <v>75</v>
      </c>
      <c r="Q18" s="84">
        <v>1</v>
      </c>
      <c r="R18" s="84">
        <v>1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2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</v>
      </c>
      <c r="I20" s="74">
        <v>0</v>
      </c>
      <c r="J20" s="22" t="s">
        <v>81</v>
      </c>
      <c r="K20" s="84">
        <v>34</v>
      </c>
      <c r="L20" s="32">
        <v>18</v>
      </c>
      <c r="M20" s="23" t="s">
        <v>53</v>
      </c>
      <c r="N20" s="84">
        <v>1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2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11</v>
      </c>
      <c r="O21" s="74">
        <v>20</v>
      </c>
      <c r="P21" s="22" t="s">
        <v>83</v>
      </c>
      <c r="Q21" s="84">
        <v>3</v>
      </c>
      <c r="R21" s="84">
        <v>4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2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1</v>
      </c>
      <c r="L23" s="32">
        <v>0</v>
      </c>
      <c r="M23" s="23" t="s">
        <v>58</v>
      </c>
      <c r="N23" s="84">
        <v>4</v>
      </c>
      <c r="O23" s="74">
        <v>2</v>
      </c>
      <c r="P23" s="22" t="s">
        <v>90</v>
      </c>
      <c r="Q23" s="84">
        <v>9</v>
      </c>
      <c r="R23" s="84">
        <v>7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1</v>
      </c>
      <c r="J24" s="22" t="s">
        <v>95</v>
      </c>
      <c r="K24" s="84">
        <v>0</v>
      </c>
      <c r="L24" s="32">
        <v>0</v>
      </c>
      <c r="M24" s="23" t="s">
        <v>142</v>
      </c>
      <c r="N24" s="84">
        <v>1</v>
      </c>
      <c r="O24" s="74">
        <v>0</v>
      </c>
      <c r="P24" s="22" t="s">
        <v>93</v>
      </c>
      <c r="Q24" s="84">
        <v>0</v>
      </c>
      <c r="R24" s="84">
        <v>1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13</v>
      </c>
      <c r="L25" s="32">
        <v>7</v>
      </c>
      <c r="M25" s="23" t="s">
        <v>82</v>
      </c>
      <c r="N25" s="84">
        <v>4</v>
      </c>
      <c r="O25" s="74">
        <v>4</v>
      </c>
      <c r="P25" s="22" t="s">
        <v>99</v>
      </c>
      <c r="Q25" s="84">
        <v>3</v>
      </c>
      <c r="R25" s="32">
        <v>3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3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5</v>
      </c>
      <c r="M26" s="31"/>
      <c r="N26" s="32"/>
      <c r="O26" s="25"/>
      <c r="P26" s="22" t="s">
        <v>103</v>
      </c>
      <c r="Q26" s="84">
        <v>0</v>
      </c>
      <c r="R26" s="84">
        <v>4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4</v>
      </c>
      <c r="L27" s="32">
        <v>1</v>
      </c>
      <c r="M27" s="31"/>
      <c r="N27" s="32"/>
      <c r="O27" s="25"/>
      <c r="P27" s="22" t="s">
        <v>107</v>
      </c>
      <c r="Q27" s="84">
        <v>6</v>
      </c>
      <c r="R27" s="84">
        <v>3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22</v>
      </c>
      <c r="L28" s="32">
        <v>20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2</v>
      </c>
      <c r="L29" s="32">
        <v>4</v>
      </c>
      <c r="M29" s="31"/>
      <c r="N29" s="32"/>
      <c r="O29" s="25"/>
      <c r="P29" s="22" t="s">
        <v>175</v>
      </c>
      <c r="Q29" s="84">
        <v>4</v>
      </c>
      <c r="R29" s="84">
        <v>5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3</v>
      </c>
      <c r="L30" s="32">
        <v>2</v>
      </c>
      <c r="M30" s="27"/>
      <c r="N30" s="32"/>
      <c r="O30" s="25"/>
      <c r="P30" s="22" t="s">
        <v>114</v>
      </c>
      <c r="Q30" s="84">
        <v>2</v>
      </c>
      <c r="R30" s="84">
        <v>5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1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10</v>
      </c>
      <c r="R33" s="84">
        <v>5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4</v>
      </c>
      <c r="R34" s="84">
        <v>1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4</v>
      </c>
      <c r="R35" s="84">
        <v>5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3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2</v>
      </c>
      <c r="C48" s="74">
        <v>6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18</v>
      </c>
      <c r="C52" s="51">
        <f>SUM(C7:C51)</f>
        <v>12</v>
      </c>
      <c r="D52" s="34" t="s">
        <v>150</v>
      </c>
      <c r="E52" s="52">
        <f>SUM(E7:E51)</f>
        <v>36</v>
      </c>
      <c r="F52" s="52">
        <f>SUM(F7:F51)</f>
        <v>32</v>
      </c>
      <c r="G52" s="35" t="s">
        <v>150</v>
      </c>
      <c r="H52" s="52">
        <f>SUM(H7:H51)</f>
        <v>5</v>
      </c>
      <c r="I52" s="51">
        <f>SUM(I7:I51)</f>
        <v>1</v>
      </c>
      <c r="J52" s="35" t="s">
        <v>150</v>
      </c>
      <c r="K52" s="52">
        <f>SUM(K7:K51)</f>
        <v>113</v>
      </c>
      <c r="L52" s="52">
        <f>SUM(L7:L51)</f>
        <v>91</v>
      </c>
      <c r="M52" s="35" t="s">
        <v>150</v>
      </c>
      <c r="N52" s="52">
        <f>SUM(N7:N51)</f>
        <v>23</v>
      </c>
      <c r="O52" s="51">
        <f>SUM(O7:O51)</f>
        <v>30</v>
      </c>
      <c r="P52" s="35" t="s">
        <v>150</v>
      </c>
      <c r="Q52" s="52">
        <f>SUM(Q8:Q51)</f>
        <v>87</v>
      </c>
      <c r="R52" s="52">
        <f>SUM(R8:R51)</f>
        <v>82</v>
      </c>
      <c r="S52" s="34" t="s">
        <v>150</v>
      </c>
      <c r="T52" s="52">
        <f>SUM(T7:T51)</f>
        <v>7</v>
      </c>
      <c r="U52" s="51">
        <f>SUM(U7:U51)</f>
        <v>14</v>
      </c>
      <c r="V52" s="35" t="s">
        <v>150</v>
      </c>
      <c r="W52" s="52">
        <f>SUM(W7:W51)</f>
        <v>2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60</v>
      </c>
      <c r="C53" s="49">
        <f>C52*100/B54</f>
        <v>40</v>
      </c>
      <c r="D53" s="37" t="s">
        <v>151</v>
      </c>
      <c r="E53" s="48">
        <f>E52*100/E54</f>
        <v>52.94117647058823</v>
      </c>
      <c r="F53" s="48">
        <f>F52*100/E54</f>
        <v>47.05882352941177</v>
      </c>
      <c r="G53" s="38" t="s">
        <v>151</v>
      </c>
      <c r="H53" s="48">
        <f>H52*100/H54</f>
        <v>83.33333333333333</v>
      </c>
      <c r="I53" s="49">
        <f>I52*100/H54</f>
        <v>16.666666666666668</v>
      </c>
      <c r="J53" s="38" t="s">
        <v>151</v>
      </c>
      <c r="K53" s="48">
        <f>K52*100/K54</f>
        <v>55.3921568627451</v>
      </c>
      <c r="L53" s="48">
        <f>L52*100/K54</f>
        <v>44.6078431372549</v>
      </c>
      <c r="M53" s="38" t="s">
        <v>151</v>
      </c>
      <c r="N53" s="48">
        <f>N52*100/N54</f>
        <v>43.39622641509434</v>
      </c>
      <c r="O53" s="49">
        <f>O52*100/N54</f>
        <v>56.60377358490566</v>
      </c>
      <c r="P53" s="38" t="s">
        <v>151</v>
      </c>
      <c r="Q53" s="48">
        <f>Q52*100/Q54</f>
        <v>51.4792899408284</v>
      </c>
      <c r="R53" s="49">
        <f>R52*100/Q54</f>
        <v>48.5207100591716</v>
      </c>
      <c r="S53" s="38" t="s">
        <v>151</v>
      </c>
      <c r="T53" s="48">
        <f>T52*100/T54</f>
        <v>33.333333333333336</v>
      </c>
      <c r="U53" s="49">
        <f>U52*100/T54</f>
        <v>66.66666666666667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30</v>
      </c>
      <c r="C54" s="103"/>
      <c r="D54" s="3" t="s">
        <v>152</v>
      </c>
      <c r="E54" s="118">
        <f>SUM(E52:F52)</f>
        <v>68</v>
      </c>
      <c r="F54" s="101"/>
      <c r="G54" s="4" t="s">
        <v>152</v>
      </c>
      <c r="H54" s="119">
        <f>SUM(H52:I52)</f>
        <v>6</v>
      </c>
      <c r="I54" s="120"/>
      <c r="J54" s="5" t="s">
        <v>152</v>
      </c>
      <c r="K54" s="121">
        <f>SUM(K52:L52)</f>
        <v>204</v>
      </c>
      <c r="L54" s="122"/>
      <c r="M54" s="6" t="s">
        <v>152</v>
      </c>
      <c r="N54" s="104">
        <f>SUM(N52:O52)</f>
        <v>53</v>
      </c>
      <c r="O54" s="105"/>
      <c r="P54" s="7" t="s">
        <v>152</v>
      </c>
      <c r="Q54" s="106">
        <f>SUM(Q52:R52)</f>
        <v>169</v>
      </c>
      <c r="R54" s="101"/>
      <c r="S54" s="8" t="s">
        <v>152</v>
      </c>
      <c r="T54" s="107">
        <f>SUM(T52:U52)</f>
        <v>21</v>
      </c>
      <c r="U54" s="103"/>
      <c r="V54" s="9" t="s">
        <v>152</v>
      </c>
      <c r="W54" s="116">
        <f>SUM(W52:X52)</f>
        <v>2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74</v>
      </c>
      <c r="I55" s="95"/>
      <c r="J55" s="96" t="s">
        <v>152</v>
      </c>
      <c r="K55" s="97"/>
      <c r="L55" s="97"/>
      <c r="M55" s="97"/>
      <c r="N55" s="98">
        <f>SUM(K54+N54)</f>
        <v>257</v>
      </c>
      <c r="O55" s="99"/>
      <c r="P55" s="100" t="s">
        <v>152</v>
      </c>
      <c r="Q55" s="93"/>
      <c r="R55" s="93"/>
      <c r="S55" s="101"/>
      <c r="T55" s="102">
        <f>SUM(Q54+T54)</f>
        <v>190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M2:O2"/>
    <mergeCell ref="S2:U2"/>
    <mergeCell ref="M3:O3"/>
    <mergeCell ref="S3:U3"/>
    <mergeCell ref="Y5:AA5"/>
    <mergeCell ref="V5:X5"/>
    <mergeCell ref="H54:I54"/>
    <mergeCell ref="N54:O54"/>
    <mergeCell ref="T54:U54"/>
    <mergeCell ref="J5:O5"/>
    <mergeCell ref="P5:U5"/>
    <mergeCell ref="Z54:AA54"/>
    <mergeCell ref="D5:I5"/>
    <mergeCell ref="B54:C54"/>
    <mergeCell ref="E54:F54"/>
    <mergeCell ref="K54:L54"/>
    <mergeCell ref="Q54:R54"/>
    <mergeCell ref="W54:X54"/>
    <mergeCell ref="A5:C5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6267</v>
      </c>
      <c r="Q2" s="66" t="s">
        <v>157</v>
      </c>
      <c r="R2" s="55"/>
      <c r="S2" s="127" t="s">
        <v>1</v>
      </c>
      <c r="T2" s="128"/>
      <c r="U2" s="128"/>
      <c r="V2" s="73">
        <f>2832+V3</f>
        <v>3129</v>
      </c>
      <c r="W2" s="42"/>
      <c r="X2" s="69" t="s">
        <v>2</v>
      </c>
      <c r="Y2" s="70"/>
      <c r="Z2" s="123">
        <f>2814+Z3</f>
        <v>3138</v>
      </c>
      <c r="AA2" s="124"/>
    </row>
    <row r="3" spans="1:27" s="54" customFormat="1" ht="11.25" customHeight="1" thickBot="1">
      <c r="A3" s="39" t="s">
        <v>199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621</v>
      </c>
      <c r="Q3" s="89">
        <f>P3*100/P2</f>
        <v>9.909047391096218</v>
      </c>
      <c r="R3" s="58"/>
      <c r="S3" s="129" t="s">
        <v>3</v>
      </c>
      <c r="T3" s="130"/>
      <c r="U3" s="131"/>
      <c r="V3" s="68">
        <f>SUM(B52+E52+H52+K52+N52+Q52+T52+W52+Z52)</f>
        <v>297</v>
      </c>
      <c r="W3" s="58"/>
      <c r="X3" s="71" t="s">
        <v>3</v>
      </c>
      <c r="Y3" s="72"/>
      <c r="Z3" s="114">
        <f>SUM(C52+F52+I52+L52+O52+R52+U52+X52+AA52)</f>
        <v>324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7</v>
      </c>
      <c r="F7" s="32">
        <v>8</v>
      </c>
      <c r="G7" s="21" t="s">
        <v>18</v>
      </c>
      <c r="H7" s="84">
        <v>0</v>
      </c>
      <c r="I7" s="74">
        <v>0</v>
      </c>
      <c r="J7" s="20" t="s">
        <v>20</v>
      </c>
      <c r="K7" s="84">
        <v>23</v>
      </c>
      <c r="L7" s="84">
        <v>23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8</v>
      </c>
      <c r="R8" s="84">
        <v>10</v>
      </c>
      <c r="S8" s="23" t="s">
        <v>179</v>
      </c>
      <c r="T8" s="84">
        <v>6</v>
      </c>
      <c r="U8" s="74">
        <v>4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4</v>
      </c>
      <c r="L9" s="32">
        <v>7</v>
      </c>
      <c r="M9" s="23" t="s">
        <v>29</v>
      </c>
      <c r="N9" s="84">
        <v>2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2</v>
      </c>
      <c r="C10" s="74">
        <v>2</v>
      </c>
      <c r="D10" s="22" t="s">
        <v>37</v>
      </c>
      <c r="E10" s="84">
        <v>14</v>
      </c>
      <c r="F10" s="32">
        <v>18</v>
      </c>
      <c r="G10" s="23" t="s">
        <v>223</v>
      </c>
      <c r="H10" s="84">
        <v>0</v>
      </c>
      <c r="I10" s="74">
        <v>0</v>
      </c>
      <c r="J10" s="23" t="s">
        <v>39</v>
      </c>
      <c r="K10" s="84">
        <v>3</v>
      </c>
      <c r="L10" s="32">
        <v>1</v>
      </c>
      <c r="M10" s="23" t="s">
        <v>169</v>
      </c>
      <c r="N10" s="84">
        <v>3</v>
      </c>
      <c r="O10" s="74">
        <v>5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3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7</v>
      </c>
      <c r="R11" s="84">
        <v>8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1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1</v>
      </c>
      <c r="M12" s="23" t="s">
        <v>46</v>
      </c>
      <c r="N12" s="84">
        <v>0</v>
      </c>
      <c r="O12" s="74">
        <v>0</v>
      </c>
      <c r="P12" s="22" t="s">
        <v>48</v>
      </c>
      <c r="Q12" s="84">
        <v>9</v>
      </c>
      <c r="R12" s="84">
        <v>23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4</v>
      </c>
      <c r="R13" s="84">
        <v>9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1</v>
      </c>
      <c r="M14" s="23" t="s">
        <v>34</v>
      </c>
      <c r="N14" s="84">
        <v>4</v>
      </c>
      <c r="O14" s="74">
        <v>2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0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32</v>
      </c>
      <c r="L16" s="32">
        <v>31</v>
      </c>
      <c r="M16" s="23" t="s">
        <v>40</v>
      </c>
      <c r="N16" s="84">
        <v>1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4</v>
      </c>
      <c r="C17" s="74">
        <v>4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1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1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2</v>
      </c>
      <c r="L18" s="32">
        <v>2</v>
      </c>
      <c r="M18" s="23" t="s">
        <v>64</v>
      </c>
      <c r="N18" s="84">
        <v>4</v>
      </c>
      <c r="O18" s="74">
        <v>3</v>
      </c>
      <c r="P18" s="22" t="s">
        <v>75</v>
      </c>
      <c r="Q18" s="84">
        <v>1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3</v>
      </c>
      <c r="I20" s="74">
        <v>0</v>
      </c>
      <c r="J20" s="22" t="s">
        <v>81</v>
      </c>
      <c r="K20" s="84">
        <v>35</v>
      </c>
      <c r="L20" s="32">
        <v>27</v>
      </c>
      <c r="M20" s="23" t="s">
        <v>53</v>
      </c>
      <c r="N20" s="84">
        <v>1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34</v>
      </c>
      <c r="O21" s="74">
        <v>33</v>
      </c>
      <c r="P21" s="22" t="s">
        <v>83</v>
      </c>
      <c r="Q21" s="84">
        <v>3</v>
      </c>
      <c r="R21" s="84">
        <v>3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3</v>
      </c>
      <c r="O23" s="74">
        <v>2</v>
      </c>
      <c r="P23" s="22" t="s">
        <v>90</v>
      </c>
      <c r="Q23" s="84">
        <v>2</v>
      </c>
      <c r="R23" s="84">
        <v>4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2</v>
      </c>
      <c r="O24" s="74">
        <v>1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1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13</v>
      </c>
      <c r="L25" s="32">
        <v>8</v>
      </c>
      <c r="M25" s="23" t="s">
        <v>82</v>
      </c>
      <c r="N25" s="84">
        <v>7</v>
      </c>
      <c r="O25" s="74">
        <v>10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3</v>
      </c>
      <c r="M26" s="31"/>
      <c r="N26" s="32"/>
      <c r="O26" s="25"/>
      <c r="P26" s="22" t="s">
        <v>103</v>
      </c>
      <c r="Q26" s="84">
        <v>0</v>
      </c>
      <c r="R26" s="84">
        <v>4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1</v>
      </c>
      <c r="I27" s="74">
        <v>1</v>
      </c>
      <c r="J27" s="22" t="s">
        <v>106</v>
      </c>
      <c r="K27" s="84">
        <v>5</v>
      </c>
      <c r="L27" s="32">
        <v>4</v>
      </c>
      <c r="M27" s="31"/>
      <c r="N27" s="32"/>
      <c r="O27" s="25"/>
      <c r="P27" s="22" t="s">
        <v>107</v>
      </c>
      <c r="Q27" s="84">
        <v>3</v>
      </c>
      <c r="R27" s="84">
        <v>4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1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10</v>
      </c>
      <c r="L28" s="32">
        <v>11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7</v>
      </c>
      <c r="L29" s="32">
        <v>9</v>
      </c>
      <c r="M29" s="31"/>
      <c r="N29" s="32"/>
      <c r="O29" s="25"/>
      <c r="P29" s="22" t="s">
        <v>175</v>
      </c>
      <c r="Q29" s="84">
        <v>1</v>
      </c>
      <c r="R29" s="84">
        <v>3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1</v>
      </c>
      <c r="I31" s="74">
        <v>0</v>
      </c>
      <c r="J31" s="22" t="s">
        <v>117</v>
      </c>
      <c r="K31" s="84">
        <v>1</v>
      </c>
      <c r="L31" s="32">
        <v>1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2</v>
      </c>
      <c r="R33" s="84">
        <v>4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1</v>
      </c>
      <c r="R34" s="84">
        <v>7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7</v>
      </c>
      <c r="R35" s="84">
        <v>6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2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0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1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7</v>
      </c>
      <c r="C48" s="74">
        <v>7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16</v>
      </c>
      <c r="C52" s="51">
        <f>SUM(C7:C51)</f>
        <v>16</v>
      </c>
      <c r="D52" s="34" t="s">
        <v>150</v>
      </c>
      <c r="E52" s="52">
        <f>SUM(E7:E51)</f>
        <v>22</v>
      </c>
      <c r="F52" s="52">
        <f>SUM(F7:F51)</f>
        <v>26</v>
      </c>
      <c r="G52" s="35" t="s">
        <v>150</v>
      </c>
      <c r="H52" s="52">
        <f>SUM(H7:H51)</f>
        <v>7</v>
      </c>
      <c r="I52" s="51">
        <f>SUM(I7:I51)</f>
        <v>1</v>
      </c>
      <c r="J52" s="35" t="s">
        <v>150</v>
      </c>
      <c r="K52" s="52">
        <f>SUM(K7:K51)</f>
        <v>136</v>
      </c>
      <c r="L52" s="52">
        <f>SUM(L7:L51)</f>
        <v>133</v>
      </c>
      <c r="M52" s="35" t="s">
        <v>150</v>
      </c>
      <c r="N52" s="52">
        <f>SUM(N7:N51)</f>
        <v>61</v>
      </c>
      <c r="O52" s="51">
        <f>SUM(O7:O51)</f>
        <v>58</v>
      </c>
      <c r="P52" s="35" t="s">
        <v>150</v>
      </c>
      <c r="Q52" s="52">
        <f>SUM(Q8:Q51)</f>
        <v>49</v>
      </c>
      <c r="R52" s="52">
        <f>SUM(R8:R51)</f>
        <v>86</v>
      </c>
      <c r="S52" s="34" t="s">
        <v>150</v>
      </c>
      <c r="T52" s="52">
        <f>SUM(T7:T51)</f>
        <v>6</v>
      </c>
      <c r="U52" s="51">
        <f>SUM(U7:U51)</f>
        <v>4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50</v>
      </c>
      <c r="C53" s="49">
        <f>C52*100/B54</f>
        <v>50</v>
      </c>
      <c r="D53" s="37" t="s">
        <v>151</v>
      </c>
      <c r="E53" s="48">
        <f>E52*100/E54</f>
        <v>45.833333333333336</v>
      </c>
      <c r="F53" s="48">
        <f>F52*100/E54</f>
        <v>54.166666666666664</v>
      </c>
      <c r="G53" s="38" t="s">
        <v>151</v>
      </c>
      <c r="H53" s="48">
        <f>H52*100/H54</f>
        <v>87.5</v>
      </c>
      <c r="I53" s="49">
        <f>I52*100/H54</f>
        <v>12.5</v>
      </c>
      <c r="J53" s="38" t="s">
        <v>151</v>
      </c>
      <c r="K53" s="48">
        <f>K52*100/K54</f>
        <v>50.55762081784387</v>
      </c>
      <c r="L53" s="48">
        <f>L52*100/K54</f>
        <v>49.44237918215613</v>
      </c>
      <c r="M53" s="38" t="s">
        <v>151</v>
      </c>
      <c r="N53" s="48">
        <f>N52*100/N54</f>
        <v>51.260504201680675</v>
      </c>
      <c r="O53" s="49">
        <f>O52*100/N54</f>
        <v>48.739495798319325</v>
      </c>
      <c r="P53" s="38" t="s">
        <v>151</v>
      </c>
      <c r="Q53" s="48">
        <f>Q52*100/Q54</f>
        <v>36.2962962962963</v>
      </c>
      <c r="R53" s="49">
        <f>R52*100/Q54</f>
        <v>63.7037037037037</v>
      </c>
      <c r="S53" s="38" t="s">
        <v>151</v>
      </c>
      <c r="T53" s="48">
        <f>T52*100/T54</f>
        <v>60</v>
      </c>
      <c r="U53" s="49">
        <f>U52*100/T54</f>
        <v>40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32</v>
      </c>
      <c r="C54" s="103"/>
      <c r="D54" s="3" t="s">
        <v>152</v>
      </c>
      <c r="E54" s="118">
        <f>SUM(E52:F52)</f>
        <v>48</v>
      </c>
      <c r="F54" s="101"/>
      <c r="G54" s="4" t="s">
        <v>152</v>
      </c>
      <c r="H54" s="119">
        <f>SUM(H52:I52)</f>
        <v>8</v>
      </c>
      <c r="I54" s="120"/>
      <c r="J54" s="5" t="s">
        <v>152</v>
      </c>
      <c r="K54" s="121">
        <f>SUM(K52:L52)</f>
        <v>269</v>
      </c>
      <c r="L54" s="122"/>
      <c r="M54" s="6" t="s">
        <v>152</v>
      </c>
      <c r="N54" s="104">
        <f>SUM(N52:O52)</f>
        <v>119</v>
      </c>
      <c r="O54" s="105"/>
      <c r="P54" s="7" t="s">
        <v>152</v>
      </c>
      <c r="Q54" s="106">
        <f>SUM(Q52:R52)</f>
        <v>135</v>
      </c>
      <c r="R54" s="101"/>
      <c r="S54" s="8" t="s">
        <v>152</v>
      </c>
      <c r="T54" s="107">
        <f>SUM(T52:U52)</f>
        <v>10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56</v>
      </c>
      <c r="I55" s="95"/>
      <c r="J55" s="96" t="s">
        <v>152</v>
      </c>
      <c r="K55" s="97"/>
      <c r="L55" s="97"/>
      <c r="M55" s="97"/>
      <c r="N55" s="98">
        <f>SUM(K54+N54)</f>
        <v>388</v>
      </c>
      <c r="O55" s="99"/>
      <c r="P55" s="100" t="s">
        <v>152</v>
      </c>
      <c r="Q55" s="93"/>
      <c r="R55" s="93"/>
      <c r="S55" s="101"/>
      <c r="T55" s="102">
        <f>SUM(Q54+T54)</f>
        <v>145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M3:O3"/>
    <mergeCell ref="B54:C54"/>
    <mergeCell ref="E54:F54"/>
    <mergeCell ref="K54:L54"/>
    <mergeCell ref="Q54:R54"/>
    <mergeCell ref="W54:X54"/>
    <mergeCell ref="Z54:AA54"/>
    <mergeCell ref="T54:U54"/>
    <mergeCell ref="H54:I54"/>
    <mergeCell ref="N54:O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1" width="3.57421875" style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3328</v>
      </c>
      <c r="Q2" s="66" t="s">
        <v>157</v>
      </c>
      <c r="R2" s="55"/>
      <c r="S2" s="127" t="s">
        <v>1</v>
      </c>
      <c r="T2" s="128"/>
      <c r="U2" s="128"/>
      <c r="V2" s="73">
        <f>1522+V3</f>
        <v>1701</v>
      </c>
      <c r="W2" s="42"/>
      <c r="X2" s="69" t="s">
        <v>2</v>
      </c>
      <c r="Y2" s="70"/>
      <c r="Z2" s="123">
        <f>1423+Z3</f>
        <v>1627</v>
      </c>
      <c r="AA2" s="124"/>
    </row>
    <row r="3" spans="1:27" s="54" customFormat="1" ht="11.25" customHeight="1" thickBot="1">
      <c r="A3" s="39" t="s">
        <v>200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383</v>
      </c>
      <c r="Q3" s="89">
        <f>P3*100/P2</f>
        <v>11.508413461538462</v>
      </c>
      <c r="R3" s="58"/>
      <c r="S3" s="129" t="s">
        <v>3</v>
      </c>
      <c r="T3" s="130"/>
      <c r="U3" s="131"/>
      <c r="V3" s="68">
        <f>SUM(B52+E52+H52+K52+N52+Q52+T52+W52+Z52)</f>
        <v>179</v>
      </c>
      <c r="W3" s="58"/>
      <c r="X3" s="71" t="s">
        <v>3</v>
      </c>
      <c r="Y3" s="72"/>
      <c r="Z3" s="114">
        <f>SUM(C52+F52+I52+L52+O52+R52+U52+X52+AA52)</f>
        <v>204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21</v>
      </c>
      <c r="L7" s="84">
        <v>17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1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9</v>
      </c>
      <c r="R8" s="84">
        <v>4</v>
      </c>
      <c r="S8" s="23" t="s">
        <v>179</v>
      </c>
      <c r="T8" s="84">
        <v>0</v>
      </c>
      <c r="U8" s="74">
        <v>1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0</v>
      </c>
      <c r="L9" s="32">
        <v>2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2</v>
      </c>
      <c r="C10" s="74">
        <v>0</v>
      </c>
      <c r="D10" s="22" t="s">
        <v>37</v>
      </c>
      <c r="E10" s="84">
        <v>12</v>
      </c>
      <c r="F10" s="32">
        <v>11</v>
      </c>
      <c r="G10" s="23" t="s">
        <v>223</v>
      </c>
      <c r="H10" s="84">
        <v>0</v>
      </c>
      <c r="I10" s="74">
        <v>0</v>
      </c>
      <c r="J10" s="23" t="s">
        <v>39</v>
      </c>
      <c r="K10" s="84">
        <v>1</v>
      </c>
      <c r="L10" s="32">
        <v>2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2</v>
      </c>
      <c r="L11" s="32">
        <v>3</v>
      </c>
      <c r="M11" s="23" t="s">
        <v>170</v>
      </c>
      <c r="N11" s="84">
        <v>1</v>
      </c>
      <c r="O11" s="74">
        <v>2</v>
      </c>
      <c r="P11" s="22" t="s">
        <v>226</v>
      </c>
      <c r="Q11" s="84">
        <v>0</v>
      </c>
      <c r="R11" s="84">
        <v>4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2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2</v>
      </c>
      <c r="C13" s="74">
        <v>1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1</v>
      </c>
      <c r="P13" s="22" t="s">
        <v>54</v>
      </c>
      <c r="Q13" s="84">
        <v>1</v>
      </c>
      <c r="R13" s="84">
        <v>1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1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3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6</v>
      </c>
      <c r="L16" s="32">
        <v>5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0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</v>
      </c>
      <c r="R17" s="84">
        <v>0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0</v>
      </c>
      <c r="M18" s="23" t="s">
        <v>64</v>
      </c>
      <c r="N18" s="84">
        <v>1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6</v>
      </c>
      <c r="I20" s="74">
        <v>3</v>
      </c>
      <c r="J20" s="22" t="s">
        <v>81</v>
      </c>
      <c r="K20" s="84">
        <v>12</v>
      </c>
      <c r="L20" s="32">
        <v>15</v>
      </c>
      <c r="M20" s="23" t="s">
        <v>53</v>
      </c>
      <c r="N20" s="84">
        <v>0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2</v>
      </c>
      <c r="C21" s="74">
        <v>1</v>
      </c>
      <c r="D21" s="26"/>
      <c r="E21" s="32"/>
      <c r="F21" s="32"/>
      <c r="G21" s="23" t="s">
        <v>85</v>
      </c>
      <c r="H21" s="84">
        <v>1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32</v>
      </c>
      <c r="O21" s="74">
        <v>48</v>
      </c>
      <c r="P21" s="22" t="s">
        <v>83</v>
      </c>
      <c r="Q21" s="84">
        <v>1</v>
      </c>
      <c r="R21" s="84">
        <v>2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1</v>
      </c>
      <c r="M22" s="23" t="s">
        <v>171</v>
      </c>
      <c r="N22" s="84">
        <v>2</v>
      </c>
      <c r="O22" s="74">
        <v>2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2</v>
      </c>
      <c r="O23" s="74">
        <v>1</v>
      </c>
      <c r="P23" s="22" t="s">
        <v>90</v>
      </c>
      <c r="Q23" s="84">
        <v>0</v>
      </c>
      <c r="R23" s="84">
        <v>0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1</v>
      </c>
      <c r="L24" s="32">
        <v>0</v>
      </c>
      <c r="M24" s="23" t="s">
        <v>142</v>
      </c>
      <c r="N24" s="84">
        <v>6</v>
      </c>
      <c r="O24" s="74">
        <v>2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1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9</v>
      </c>
      <c r="L25" s="32">
        <v>9</v>
      </c>
      <c r="M25" s="23" t="s">
        <v>82</v>
      </c>
      <c r="N25" s="84">
        <v>2</v>
      </c>
      <c r="O25" s="74">
        <v>6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4</v>
      </c>
      <c r="L26" s="32">
        <v>6</v>
      </c>
      <c r="M26" s="31"/>
      <c r="N26" s="32"/>
      <c r="O26" s="25"/>
      <c r="P26" s="22" t="s">
        <v>103</v>
      </c>
      <c r="Q26" s="84">
        <v>0</v>
      </c>
      <c r="R26" s="84">
        <v>0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0</v>
      </c>
      <c r="L27" s="32">
        <v>1</v>
      </c>
      <c r="M27" s="31"/>
      <c r="N27" s="32"/>
      <c r="O27" s="25"/>
      <c r="P27" s="22" t="s">
        <v>107</v>
      </c>
      <c r="Q27" s="84">
        <v>0</v>
      </c>
      <c r="R27" s="84">
        <v>1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7</v>
      </c>
      <c r="L28" s="32">
        <v>11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7</v>
      </c>
      <c r="L29" s="32">
        <v>12</v>
      </c>
      <c r="M29" s="31"/>
      <c r="N29" s="32"/>
      <c r="O29" s="25"/>
      <c r="P29" s="22" t="s">
        <v>175</v>
      </c>
      <c r="Q29" s="84">
        <v>2</v>
      </c>
      <c r="R29" s="84">
        <v>2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4</v>
      </c>
      <c r="C32" s="74">
        <v>3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0</v>
      </c>
      <c r="R33" s="84">
        <v>1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1</v>
      </c>
      <c r="R34" s="84">
        <v>5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2</v>
      </c>
      <c r="R35" s="84">
        <v>1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3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8</v>
      </c>
      <c r="C48" s="74">
        <v>5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20</v>
      </c>
      <c r="C52" s="51">
        <f>SUM(C7:C51)</f>
        <v>10</v>
      </c>
      <c r="D52" s="34" t="s">
        <v>150</v>
      </c>
      <c r="E52" s="52">
        <f>SUM(E7:E51)</f>
        <v>13</v>
      </c>
      <c r="F52" s="52">
        <f>SUM(F7:F51)</f>
        <v>11</v>
      </c>
      <c r="G52" s="35" t="s">
        <v>150</v>
      </c>
      <c r="H52" s="52">
        <f>SUM(H7:H51)</f>
        <v>11</v>
      </c>
      <c r="I52" s="51">
        <f>SUM(I7:I51)</f>
        <v>3</v>
      </c>
      <c r="J52" s="35" t="s">
        <v>150</v>
      </c>
      <c r="K52" s="52">
        <f>SUM(K7:K51)</f>
        <v>70</v>
      </c>
      <c r="L52" s="52">
        <f>SUM(L7:L51)</f>
        <v>90</v>
      </c>
      <c r="M52" s="35" t="s">
        <v>150</v>
      </c>
      <c r="N52" s="52">
        <f>SUM(N7:N51)</f>
        <v>46</v>
      </c>
      <c r="O52" s="51">
        <f>SUM(O7:O51)</f>
        <v>63</v>
      </c>
      <c r="P52" s="35" t="s">
        <v>150</v>
      </c>
      <c r="Q52" s="52">
        <f>SUM(Q8:Q51)</f>
        <v>19</v>
      </c>
      <c r="R52" s="52">
        <f>SUM(R8:R51)</f>
        <v>26</v>
      </c>
      <c r="S52" s="34" t="s">
        <v>150</v>
      </c>
      <c r="T52" s="52">
        <f>SUM(T7:T51)</f>
        <v>0</v>
      </c>
      <c r="U52" s="51">
        <f>SUM(U7:U51)</f>
        <v>1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66.66666666666667</v>
      </c>
      <c r="C53" s="49">
        <f>C52*100/B54</f>
        <v>33.333333333333336</v>
      </c>
      <c r="D53" s="37" t="s">
        <v>151</v>
      </c>
      <c r="E53" s="48">
        <f>E52*100/E54</f>
        <v>54.166666666666664</v>
      </c>
      <c r="F53" s="48">
        <f>F52*100/E54</f>
        <v>45.833333333333336</v>
      </c>
      <c r="G53" s="38" t="s">
        <v>151</v>
      </c>
      <c r="H53" s="48">
        <f>H52*100/H54</f>
        <v>78.57142857142857</v>
      </c>
      <c r="I53" s="49">
        <f>I52*100/H54</f>
        <v>21.428571428571427</v>
      </c>
      <c r="J53" s="38" t="s">
        <v>151</v>
      </c>
      <c r="K53" s="48">
        <f>K52*100/K54</f>
        <v>43.75</v>
      </c>
      <c r="L53" s="48">
        <f>L52*100/K54</f>
        <v>56.25</v>
      </c>
      <c r="M53" s="38" t="s">
        <v>151</v>
      </c>
      <c r="N53" s="48">
        <f>N52*100/N54</f>
        <v>42.20183486238532</v>
      </c>
      <c r="O53" s="49">
        <f>O52*100/N54</f>
        <v>57.79816513761468</v>
      </c>
      <c r="P53" s="38" t="s">
        <v>151</v>
      </c>
      <c r="Q53" s="48">
        <f>Q52*100/Q54</f>
        <v>42.22222222222222</v>
      </c>
      <c r="R53" s="49">
        <f>R52*100/Q54</f>
        <v>57.77777777777778</v>
      </c>
      <c r="S53" s="38" t="s">
        <v>151</v>
      </c>
      <c r="T53" s="48">
        <f>T52*100/T54</f>
        <v>0</v>
      </c>
      <c r="U53" s="49">
        <f>U52*100/T54</f>
        <v>100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30</v>
      </c>
      <c r="C54" s="103"/>
      <c r="D54" s="3" t="s">
        <v>152</v>
      </c>
      <c r="E54" s="118">
        <f>SUM(E52:F52)</f>
        <v>24</v>
      </c>
      <c r="F54" s="101"/>
      <c r="G54" s="4" t="s">
        <v>152</v>
      </c>
      <c r="H54" s="119">
        <f>SUM(H52:I52)</f>
        <v>14</v>
      </c>
      <c r="I54" s="120"/>
      <c r="J54" s="5" t="s">
        <v>152</v>
      </c>
      <c r="K54" s="121">
        <f>SUM(K52:L52)</f>
        <v>160</v>
      </c>
      <c r="L54" s="122"/>
      <c r="M54" s="6" t="s">
        <v>152</v>
      </c>
      <c r="N54" s="104">
        <f>SUM(N52:O52)</f>
        <v>109</v>
      </c>
      <c r="O54" s="105"/>
      <c r="P54" s="7" t="s">
        <v>152</v>
      </c>
      <c r="Q54" s="106">
        <f>SUM(Q52:R52)</f>
        <v>45</v>
      </c>
      <c r="R54" s="101"/>
      <c r="S54" s="8" t="s">
        <v>152</v>
      </c>
      <c r="T54" s="107">
        <f>SUM(T52:U52)</f>
        <v>1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38</v>
      </c>
      <c r="I55" s="95"/>
      <c r="J55" s="96" t="s">
        <v>152</v>
      </c>
      <c r="K55" s="97"/>
      <c r="L55" s="97"/>
      <c r="M55" s="97"/>
      <c r="N55" s="98">
        <f>SUM(K54+N54)</f>
        <v>269</v>
      </c>
      <c r="O55" s="99"/>
      <c r="P55" s="100" t="s">
        <v>152</v>
      </c>
      <c r="Q55" s="93"/>
      <c r="R55" s="93"/>
      <c r="S55" s="101"/>
      <c r="T55" s="102">
        <f>SUM(Q54+T54)</f>
        <v>46</v>
      </c>
      <c r="U55" s="103"/>
      <c r="W55" s="75"/>
      <c r="X55" s="75"/>
      <c r="Y55" s="11"/>
      <c r="Z55" s="14"/>
      <c r="AA55" s="15"/>
    </row>
  </sheetData>
  <sheetProtection/>
  <mergeCells count="27">
    <mergeCell ref="P5:U5"/>
    <mergeCell ref="J5:O5"/>
    <mergeCell ref="S2:U2"/>
    <mergeCell ref="A5:C5"/>
    <mergeCell ref="D5:I5"/>
    <mergeCell ref="Z2:AA2"/>
    <mergeCell ref="Z3:AA3"/>
    <mergeCell ref="M2:O2"/>
    <mergeCell ref="M3:O3"/>
    <mergeCell ref="V5:X5"/>
    <mergeCell ref="Y5:AA5"/>
    <mergeCell ref="S3:U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1" width="3.57421875" style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6282</v>
      </c>
      <c r="Q2" s="66" t="s">
        <v>157</v>
      </c>
      <c r="R2" s="55"/>
      <c r="S2" s="127" t="s">
        <v>1</v>
      </c>
      <c r="T2" s="128"/>
      <c r="U2" s="128"/>
      <c r="V2" s="73">
        <f>2946+V3</f>
        <v>3119</v>
      </c>
      <c r="W2" s="42"/>
      <c r="X2" s="69" t="s">
        <v>2</v>
      </c>
      <c r="Y2" s="70"/>
      <c r="Z2" s="123">
        <f>2992+Z3</f>
        <v>3163</v>
      </c>
      <c r="AA2" s="124"/>
    </row>
    <row r="3" spans="1:27" s="54" customFormat="1" ht="11.25" customHeight="1" thickBot="1">
      <c r="A3" s="39" t="s">
        <v>201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344</v>
      </c>
      <c r="Q3" s="89">
        <f>P3*100/P2</f>
        <v>5.475963069086278</v>
      </c>
      <c r="R3" s="58"/>
      <c r="S3" s="129" t="s">
        <v>3</v>
      </c>
      <c r="T3" s="130"/>
      <c r="U3" s="131"/>
      <c r="V3" s="68">
        <f>SUM(B52+E52+H52+K52+N52+Q52+T52+W52+Z52)</f>
        <v>173</v>
      </c>
      <c r="W3" s="58"/>
      <c r="X3" s="71" t="s">
        <v>3</v>
      </c>
      <c r="Y3" s="72"/>
      <c r="Z3" s="114">
        <f>SUM(C52+F52+I52+L52+O52+R52+U52+X52+AA52)</f>
        <v>171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14</v>
      </c>
      <c r="L7" s="84">
        <v>17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1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2</v>
      </c>
      <c r="M8" s="21" t="s">
        <v>21</v>
      </c>
      <c r="N8" s="84">
        <v>0</v>
      </c>
      <c r="O8" s="74">
        <v>0</v>
      </c>
      <c r="P8" s="20" t="s">
        <v>22</v>
      </c>
      <c r="Q8" s="84">
        <v>4</v>
      </c>
      <c r="R8" s="84">
        <v>1</v>
      </c>
      <c r="S8" s="23" t="s">
        <v>179</v>
      </c>
      <c r="T8" s="84">
        <v>0</v>
      </c>
      <c r="U8" s="74">
        <v>0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4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7</v>
      </c>
      <c r="F10" s="32">
        <v>12</v>
      </c>
      <c r="G10" s="23" t="s">
        <v>223</v>
      </c>
      <c r="H10" s="84">
        <v>0</v>
      </c>
      <c r="I10" s="74">
        <v>0</v>
      </c>
      <c r="J10" s="23" t="s">
        <v>39</v>
      </c>
      <c r="K10" s="84">
        <v>2</v>
      </c>
      <c r="L10" s="32">
        <v>3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1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4</v>
      </c>
      <c r="R11" s="84">
        <v>6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1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0</v>
      </c>
      <c r="R12" s="84">
        <v>4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0</v>
      </c>
      <c r="R13" s="84">
        <v>2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1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1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1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9</v>
      </c>
      <c r="L16" s="32">
        <v>4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2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2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3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2</v>
      </c>
      <c r="L18" s="32">
        <v>1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6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37</v>
      </c>
      <c r="I20" s="74">
        <v>12</v>
      </c>
      <c r="J20" s="22" t="s">
        <v>81</v>
      </c>
      <c r="K20" s="84">
        <v>17</v>
      </c>
      <c r="L20" s="32">
        <v>23</v>
      </c>
      <c r="M20" s="23" t="s">
        <v>53</v>
      </c>
      <c r="N20" s="84">
        <v>0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2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1</v>
      </c>
      <c r="M21" s="23" t="s">
        <v>74</v>
      </c>
      <c r="N21" s="84">
        <v>19</v>
      </c>
      <c r="O21" s="74">
        <v>21</v>
      </c>
      <c r="P21" s="22" t="s">
        <v>83</v>
      </c>
      <c r="Q21" s="84">
        <v>0</v>
      </c>
      <c r="R21" s="84">
        <v>6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1</v>
      </c>
      <c r="I22" s="74">
        <v>1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1</v>
      </c>
      <c r="I23" s="74">
        <v>0</v>
      </c>
      <c r="J23" s="22" t="s">
        <v>92</v>
      </c>
      <c r="K23" s="84">
        <v>0</v>
      </c>
      <c r="L23" s="32">
        <v>1</v>
      </c>
      <c r="M23" s="23" t="s">
        <v>58</v>
      </c>
      <c r="N23" s="84">
        <v>2</v>
      </c>
      <c r="O23" s="74">
        <v>2</v>
      </c>
      <c r="P23" s="22" t="s">
        <v>90</v>
      </c>
      <c r="Q23" s="84">
        <v>0</v>
      </c>
      <c r="R23" s="84">
        <v>2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5</v>
      </c>
      <c r="L25" s="32">
        <v>4</v>
      </c>
      <c r="M25" s="23" t="s">
        <v>82</v>
      </c>
      <c r="N25" s="84">
        <v>1</v>
      </c>
      <c r="O25" s="74">
        <v>0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1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0</v>
      </c>
      <c r="L26" s="32">
        <v>1</v>
      </c>
      <c r="M26" s="31"/>
      <c r="N26" s="32"/>
      <c r="O26" s="25"/>
      <c r="P26" s="22" t="s">
        <v>103</v>
      </c>
      <c r="Q26" s="84">
        <v>0</v>
      </c>
      <c r="R26" s="84">
        <v>1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1</v>
      </c>
      <c r="L27" s="32">
        <v>0</v>
      </c>
      <c r="M27" s="31"/>
      <c r="N27" s="32"/>
      <c r="O27" s="25"/>
      <c r="P27" s="22" t="s">
        <v>107</v>
      </c>
      <c r="Q27" s="84">
        <v>3</v>
      </c>
      <c r="R27" s="84">
        <v>3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10</v>
      </c>
      <c r="L28" s="32">
        <v>14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1</v>
      </c>
      <c r="L29" s="32">
        <v>1</v>
      </c>
      <c r="M29" s="31"/>
      <c r="N29" s="32"/>
      <c r="O29" s="25"/>
      <c r="P29" s="22" t="s">
        <v>175</v>
      </c>
      <c r="Q29" s="84">
        <v>0</v>
      </c>
      <c r="R29" s="84">
        <v>0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2</v>
      </c>
      <c r="L30" s="32">
        <v>1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2</v>
      </c>
      <c r="L31" s="32">
        <v>3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2</v>
      </c>
      <c r="R33" s="84">
        <v>0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1</v>
      </c>
      <c r="R34" s="84">
        <v>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</v>
      </c>
      <c r="R35" s="84">
        <v>2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</v>
      </c>
      <c r="I40" s="74">
        <v>1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5</v>
      </c>
      <c r="C48" s="74">
        <v>4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8</v>
      </c>
      <c r="C52" s="51">
        <f>SUM(C7:C51)</f>
        <v>7</v>
      </c>
      <c r="D52" s="34" t="s">
        <v>150</v>
      </c>
      <c r="E52" s="52">
        <f>SUM(E7:E51)</f>
        <v>7</v>
      </c>
      <c r="F52" s="52">
        <f>SUM(F7:F51)</f>
        <v>12</v>
      </c>
      <c r="G52" s="35" t="s">
        <v>150</v>
      </c>
      <c r="H52" s="52">
        <f>SUM(H7:H51)</f>
        <v>41</v>
      </c>
      <c r="I52" s="51">
        <f>SUM(I7:I51)</f>
        <v>14</v>
      </c>
      <c r="J52" s="35" t="s">
        <v>150</v>
      </c>
      <c r="K52" s="52">
        <f>SUM(K7:K51)</f>
        <v>78</v>
      </c>
      <c r="L52" s="52">
        <f>SUM(L7:L51)</f>
        <v>83</v>
      </c>
      <c r="M52" s="35" t="s">
        <v>150</v>
      </c>
      <c r="N52" s="52">
        <f>SUM(N7:N51)</f>
        <v>22</v>
      </c>
      <c r="O52" s="51">
        <f>SUM(O7:O51)</f>
        <v>24</v>
      </c>
      <c r="P52" s="35" t="s">
        <v>150</v>
      </c>
      <c r="Q52" s="52">
        <f>SUM(Q8:Q51)</f>
        <v>16</v>
      </c>
      <c r="R52" s="52">
        <f>SUM(R8:R51)</f>
        <v>31</v>
      </c>
      <c r="S52" s="34" t="s">
        <v>150</v>
      </c>
      <c r="T52" s="52">
        <f>SUM(T7:T51)</f>
        <v>0</v>
      </c>
      <c r="U52" s="51">
        <f>SUM(U7:U51)</f>
        <v>0</v>
      </c>
      <c r="V52" s="35" t="s">
        <v>150</v>
      </c>
      <c r="W52" s="52">
        <f>SUM(W7:W51)</f>
        <v>1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53.333333333333336</v>
      </c>
      <c r="C53" s="49">
        <f>C52*100/B54</f>
        <v>46.666666666666664</v>
      </c>
      <c r="D53" s="37" t="s">
        <v>151</v>
      </c>
      <c r="E53" s="48">
        <f>E52*100/E54</f>
        <v>36.8421052631579</v>
      </c>
      <c r="F53" s="48">
        <f>F52*100/E54</f>
        <v>63.1578947368421</v>
      </c>
      <c r="G53" s="38" t="s">
        <v>151</v>
      </c>
      <c r="H53" s="48">
        <f>H52*100/H54</f>
        <v>74.54545454545455</v>
      </c>
      <c r="I53" s="49">
        <f>I52*100/H54</f>
        <v>25.454545454545453</v>
      </c>
      <c r="J53" s="38" t="s">
        <v>151</v>
      </c>
      <c r="K53" s="48">
        <f>K52*100/K54</f>
        <v>48.4472049689441</v>
      </c>
      <c r="L53" s="48">
        <f>L52*100/K54</f>
        <v>51.5527950310559</v>
      </c>
      <c r="M53" s="38" t="s">
        <v>151</v>
      </c>
      <c r="N53" s="48">
        <f>N52*100/N54</f>
        <v>47.82608695652174</v>
      </c>
      <c r="O53" s="49">
        <f>O52*100/N54</f>
        <v>52.17391304347826</v>
      </c>
      <c r="P53" s="38" t="s">
        <v>151</v>
      </c>
      <c r="Q53" s="48">
        <f>Q52*100/Q54</f>
        <v>34.04255319148936</v>
      </c>
      <c r="R53" s="49">
        <f>R52*100/Q54</f>
        <v>65.95744680851064</v>
      </c>
      <c r="S53" s="38" t="s">
        <v>151</v>
      </c>
      <c r="T53" s="48">
        <v>0</v>
      </c>
      <c r="U53" s="49">
        <v>0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15</v>
      </c>
      <c r="C54" s="103"/>
      <c r="D54" s="3" t="s">
        <v>152</v>
      </c>
      <c r="E54" s="118">
        <f>SUM(E52:F52)</f>
        <v>19</v>
      </c>
      <c r="F54" s="101"/>
      <c r="G54" s="4" t="s">
        <v>152</v>
      </c>
      <c r="H54" s="119">
        <f>SUM(H52:I52)</f>
        <v>55</v>
      </c>
      <c r="I54" s="120"/>
      <c r="J54" s="5" t="s">
        <v>152</v>
      </c>
      <c r="K54" s="121">
        <f>SUM(K52:L52)</f>
        <v>161</v>
      </c>
      <c r="L54" s="122"/>
      <c r="M54" s="6" t="s">
        <v>152</v>
      </c>
      <c r="N54" s="104">
        <f>SUM(N52:O52)</f>
        <v>46</v>
      </c>
      <c r="O54" s="105"/>
      <c r="P54" s="7" t="s">
        <v>152</v>
      </c>
      <c r="Q54" s="106">
        <f>SUM(Q52:R52)</f>
        <v>47</v>
      </c>
      <c r="R54" s="101"/>
      <c r="S54" s="8" t="s">
        <v>152</v>
      </c>
      <c r="T54" s="107">
        <f>SUM(T52:U52)</f>
        <v>0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74</v>
      </c>
      <c r="I55" s="95"/>
      <c r="J55" s="96" t="s">
        <v>152</v>
      </c>
      <c r="K55" s="97"/>
      <c r="L55" s="97"/>
      <c r="M55" s="97"/>
      <c r="N55" s="98">
        <f>SUM(K54+N54)</f>
        <v>207</v>
      </c>
      <c r="O55" s="99"/>
      <c r="P55" s="100" t="s">
        <v>152</v>
      </c>
      <c r="Q55" s="93"/>
      <c r="R55" s="93"/>
      <c r="S55" s="101"/>
      <c r="T55" s="102">
        <f>SUM(Q54+T54)</f>
        <v>47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M3:O3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8585</v>
      </c>
      <c r="Q2" s="66" t="s">
        <v>157</v>
      </c>
      <c r="R2" s="55"/>
      <c r="S2" s="127" t="s">
        <v>1</v>
      </c>
      <c r="T2" s="128"/>
      <c r="U2" s="128"/>
      <c r="V2" s="73">
        <f>3954+V3</f>
        <v>4100</v>
      </c>
      <c r="W2" s="42"/>
      <c r="X2" s="69" t="s">
        <v>2</v>
      </c>
      <c r="Y2" s="70"/>
      <c r="Z2" s="123">
        <f>4320+Z3</f>
        <v>4485</v>
      </c>
      <c r="AA2" s="124"/>
    </row>
    <row r="3" spans="1:27" s="54" customFormat="1" ht="11.25" customHeight="1" thickBot="1">
      <c r="A3" s="39" t="s">
        <v>202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311</v>
      </c>
      <c r="Q3" s="89">
        <f>P3*100/P2</f>
        <v>3.6225975538730344</v>
      </c>
      <c r="R3" s="58"/>
      <c r="S3" s="129" t="s">
        <v>3</v>
      </c>
      <c r="T3" s="130"/>
      <c r="U3" s="131"/>
      <c r="V3" s="68">
        <f>SUM(B52+E52+H52+K52+N52+Q52+T52+W52+Z52)</f>
        <v>146</v>
      </c>
      <c r="W3" s="58"/>
      <c r="X3" s="71" t="s">
        <v>3</v>
      </c>
      <c r="Y3" s="72"/>
      <c r="Z3" s="114">
        <f>SUM(C52+F52+I52+L52+O52+R52+U52+X52+AA52)</f>
        <v>165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8</v>
      </c>
      <c r="L7" s="84">
        <v>12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2</v>
      </c>
      <c r="U7" s="74">
        <v>2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2</v>
      </c>
      <c r="R8" s="84">
        <v>5</v>
      </c>
      <c r="S8" s="23" t="s">
        <v>179</v>
      </c>
      <c r="T8" s="84">
        <v>5</v>
      </c>
      <c r="U8" s="74">
        <v>7</v>
      </c>
      <c r="V8" s="22" t="s">
        <v>180</v>
      </c>
      <c r="W8" s="84">
        <v>1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3</v>
      </c>
      <c r="M9" s="23" t="s">
        <v>29</v>
      </c>
      <c r="N9" s="84">
        <v>3</v>
      </c>
      <c r="O9" s="74">
        <v>2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4</v>
      </c>
      <c r="C10" s="74">
        <v>1</v>
      </c>
      <c r="D10" s="22" t="s">
        <v>37</v>
      </c>
      <c r="E10" s="84">
        <v>8</v>
      </c>
      <c r="F10" s="32">
        <v>10</v>
      </c>
      <c r="G10" s="23" t="s">
        <v>223</v>
      </c>
      <c r="H10" s="84">
        <v>0</v>
      </c>
      <c r="I10" s="74">
        <v>0</v>
      </c>
      <c r="J10" s="23" t="s">
        <v>39</v>
      </c>
      <c r="K10" s="84">
        <v>5</v>
      </c>
      <c r="L10" s="32">
        <v>0</v>
      </c>
      <c r="M10" s="23" t="s">
        <v>169</v>
      </c>
      <c r="N10" s="84">
        <v>2</v>
      </c>
      <c r="O10" s="74">
        <v>3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1</v>
      </c>
      <c r="L11" s="32">
        <v>1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3</v>
      </c>
      <c r="R11" s="84">
        <v>7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9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3</v>
      </c>
      <c r="R13" s="84">
        <v>4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4</v>
      </c>
      <c r="R15" s="84">
        <v>2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6</v>
      </c>
      <c r="L16" s="32">
        <v>3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1</v>
      </c>
      <c r="C17" s="74">
        <v>1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1</v>
      </c>
      <c r="L17" s="32">
        <v>3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4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</v>
      </c>
      <c r="C18" s="74">
        <v>2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1</v>
      </c>
      <c r="L18" s="32">
        <v>1</v>
      </c>
      <c r="M18" s="23" t="s">
        <v>64</v>
      </c>
      <c r="N18" s="84">
        <v>1</v>
      </c>
      <c r="O18" s="74">
        <v>5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</v>
      </c>
      <c r="I20" s="74">
        <v>0</v>
      </c>
      <c r="J20" s="22" t="s">
        <v>81</v>
      </c>
      <c r="K20" s="84">
        <v>12</v>
      </c>
      <c r="L20" s="32">
        <v>12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</v>
      </c>
      <c r="O21" s="74">
        <v>8</v>
      </c>
      <c r="P21" s="22" t="s">
        <v>83</v>
      </c>
      <c r="Q21" s="84">
        <v>2</v>
      </c>
      <c r="R21" s="84">
        <v>9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6</v>
      </c>
      <c r="O23" s="74">
        <v>5</v>
      </c>
      <c r="P23" s="22" t="s">
        <v>90</v>
      </c>
      <c r="Q23" s="84">
        <v>6</v>
      </c>
      <c r="R23" s="84">
        <v>5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2</v>
      </c>
      <c r="O24" s="74">
        <v>0</v>
      </c>
      <c r="P24" s="22" t="s">
        <v>93</v>
      </c>
      <c r="Q24" s="84">
        <v>0</v>
      </c>
      <c r="R24" s="84">
        <v>1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1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10</v>
      </c>
      <c r="L25" s="32">
        <v>2</v>
      </c>
      <c r="M25" s="23" t="s">
        <v>82</v>
      </c>
      <c r="N25" s="84">
        <v>0</v>
      </c>
      <c r="O25" s="74">
        <v>0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2</v>
      </c>
      <c r="M26" s="31"/>
      <c r="N26" s="32"/>
      <c r="O26" s="25"/>
      <c r="P26" s="22" t="s">
        <v>103</v>
      </c>
      <c r="Q26" s="84">
        <v>0</v>
      </c>
      <c r="R26" s="84">
        <v>3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5</v>
      </c>
      <c r="L27" s="32">
        <v>3</v>
      </c>
      <c r="M27" s="31"/>
      <c r="N27" s="32"/>
      <c r="O27" s="25"/>
      <c r="P27" s="22" t="s">
        <v>107</v>
      </c>
      <c r="Q27" s="84">
        <v>0</v>
      </c>
      <c r="R27" s="84">
        <v>1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11</v>
      </c>
      <c r="L28" s="32">
        <v>5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1</v>
      </c>
      <c r="I29" s="74">
        <v>0</v>
      </c>
      <c r="J29" s="23" t="s">
        <v>69</v>
      </c>
      <c r="K29" s="84">
        <v>5</v>
      </c>
      <c r="L29" s="32">
        <v>3</v>
      </c>
      <c r="M29" s="31"/>
      <c r="N29" s="32"/>
      <c r="O29" s="25"/>
      <c r="P29" s="22" t="s">
        <v>175</v>
      </c>
      <c r="Q29" s="84">
        <v>0</v>
      </c>
      <c r="R29" s="84">
        <v>1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1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0</v>
      </c>
      <c r="R33" s="84">
        <v>0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4</v>
      </c>
      <c r="R34" s="84">
        <v>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4</v>
      </c>
      <c r="R35" s="84">
        <v>4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</v>
      </c>
      <c r="I40" s="74">
        <v>1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6</v>
      </c>
      <c r="C48" s="74">
        <v>11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13</v>
      </c>
      <c r="C52" s="51">
        <f>SUM(C7:C51)</f>
        <v>15</v>
      </c>
      <c r="D52" s="34" t="s">
        <v>150</v>
      </c>
      <c r="E52" s="52">
        <f>SUM(E7:E51)</f>
        <v>8</v>
      </c>
      <c r="F52" s="52">
        <f>SUM(F7:F51)</f>
        <v>10</v>
      </c>
      <c r="G52" s="35" t="s">
        <v>150</v>
      </c>
      <c r="H52" s="52">
        <f>SUM(H7:H51)</f>
        <v>4</v>
      </c>
      <c r="I52" s="51">
        <f>SUM(I7:I51)</f>
        <v>1</v>
      </c>
      <c r="J52" s="35" t="s">
        <v>150</v>
      </c>
      <c r="K52" s="52">
        <f>SUM(K7:K51)</f>
        <v>69</v>
      </c>
      <c r="L52" s="52">
        <f>SUM(L7:L51)</f>
        <v>52</v>
      </c>
      <c r="M52" s="35" t="s">
        <v>150</v>
      </c>
      <c r="N52" s="52">
        <f>SUM(N7:N51)</f>
        <v>15</v>
      </c>
      <c r="O52" s="51">
        <f>SUM(O7:O51)</f>
        <v>23</v>
      </c>
      <c r="P52" s="35" t="s">
        <v>150</v>
      </c>
      <c r="Q52" s="52">
        <f>SUM(Q8:Q51)</f>
        <v>29</v>
      </c>
      <c r="R52" s="52">
        <f>SUM(R8:R51)</f>
        <v>55</v>
      </c>
      <c r="S52" s="34" t="s">
        <v>150</v>
      </c>
      <c r="T52" s="52">
        <f>SUM(T7:T51)</f>
        <v>7</v>
      </c>
      <c r="U52" s="51">
        <f>SUM(U7:U51)</f>
        <v>9</v>
      </c>
      <c r="V52" s="35" t="s">
        <v>150</v>
      </c>
      <c r="W52" s="52">
        <f>SUM(W7:W51)</f>
        <v>1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46.42857142857143</v>
      </c>
      <c r="C53" s="49">
        <f>C52*100/B54</f>
        <v>53.57142857142857</v>
      </c>
      <c r="D53" s="37" t="s">
        <v>151</v>
      </c>
      <c r="E53" s="48">
        <f>E52*100/E54</f>
        <v>44.44444444444444</v>
      </c>
      <c r="F53" s="48">
        <f>F52*100/E54</f>
        <v>55.55555555555556</v>
      </c>
      <c r="G53" s="38" t="s">
        <v>151</v>
      </c>
      <c r="H53" s="48">
        <f>H52*100/H54</f>
        <v>80</v>
      </c>
      <c r="I53" s="49">
        <f>I52*100/H54</f>
        <v>20</v>
      </c>
      <c r="J53" s="38" t="s">
        <v>151</v>
      </c>
      <c r="K53" s="48">
        <f>K52*100/K54</f>
        <v>57.02479338842975</v>
      </c>
      <c r="L53" s="48">
        <f>L52*100/K54</f>
        <v>42.97520661157025</v>
      </c>
      <c r="M53" s="38" t="s">
        <v>151</v>
      </c>
      <c r="N53" s="48">
        <f>N52*100/N54</f>
        <v>39.473684210526315</v>
      </c>
      <c r="O53" s="49">
        <f>O52*100/N54</f>
        <v>60.526315789473685</v>
      </c>
      <c r="P53" s="38" t="s">
        <v>151</v>
      </c>
      <c r="Q53" s="48">
        <f>Q52*100/Q54</f>
        <v>34.523809523809526</v>
      </c>
      <c r="R53" s="49">
        <f>R52*100/Q54</f>
        <v>65.47619047619048</v>
      </c>
      <c r="S53" s="38" t="s">
        <v>151</v>
      </c>
      <c r="T53" s="48">
        <f>T52*100/T54</f>
        <v>43.75</v>
      </c>
      <c r="U53" s="49">
        <f>U52*100/T54</f>
        <v>56.25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28</v>
      </c>
      <c r="C54" s="103"/>
      <c r="D54" s="3" t="s">
        <v>152</v>
      </c>
      <c r="E54" s="118">
        <f>SUM(E52:F52)</f>
        <v>18</v>
      </c>
      <c r="F54" s="101"/>
      <c r="G54" s="4" t="s">
        <v>152</v>
      </c>
      <c r="H54" s="119">
        <f>SUM(H52:I52)</f>
        <v>5</v>
      </c>
      <c r="I54" s="120"/>
      <c r="J54" s="5" t="s">
        <v>152</v>
      </c>
      <c r="K54" s="121">
        <f>SUM(K52:L52)</f>
        <v>121</v>
      </c>
      <c r="L54" s="122"/>
      <c r="M54" s="6" t="s">
        <v>152</v>
      </c>
      <c r="N54" s="104">
        <f>SUM(N52:O52)</f>
        <v>38</v>
      </c>
      <c r="O54" s="105"/>
      <c r="P54" s="7" t="s">
        <v>152</v>
      </c>
      <c r="Q54" s="106">
        <f>SUM(Q52:R52)</f>
        <v>84</v>
      </c>
      <c r="R54" s="101"/>
      <c r="S54" s="8" t="s">
        <v>152</v>
      </c>
      <c r="T54" s="107">
        <f>SUM(T52:U52)</f>
        <v>16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23</v>
      </c>
      <c r="I55" s="95"/>
      <c r="J55" s="96" t="s">
        <v>152</v>
      </c>
      <c r="K55" s="97"/>
      <c r="L55" s="97"/>
      <c r="M55" s="97"/>
      <c r="N55" s="98">
        <f>SUM(K54+N54)</f>
        <v>159</v>
      </c>
      <c r="O55" s="99"/>
      <c r="P55" s="100" t="s">
        <v>152</v>
      </c>
      <c r="Q55" s="93"/>
      <c r="R55" s="93"/>
      <c r="S55" s="101"/>
      <c r="T55" s="102">
        <f>SUM(Q54+T54)</f>
        <v>100</v>
      </c>
      <c r="U55" s="103"/>
      <c r="W55" s="75"/>
      <c r="X55" s="75"/>
      <c r="Y55" s="11"/>
      <c r="Z55" s="14"/>
      <c r="AA55" s="15"/>
    </row>
  </sheetData>
  <sheetProtection/>
  <mergeCells count="27">
    <mergeCell ref="W54:X54"/>
    <mergeCell ref="Z54:AA54"/>
    <mergeCell ref="Z2:AA2"/>
    <mergeCell ref="Z3:AA3"/>
    <mergeCell ref="V5:X5"/>
    <mergeCell ref="Y5:AA5"/>
    <mergeCell ref="T55:U55"/>
    <mergeCell ref="M3:O3"/>
    <mergeCell ref="D55:G55"/>
    <mergeCell ref="H55:I55"/>
    <mergeCell ref="J55:M55"/>
    <mergeCell ref="N55:O55"/>
    <mergeCell ref="P55:S55"/>
    <mergeCell ref="S3:U3"/>
    <mergeCell ref="A5:C5"/>
    <mergeCell ref="D5:I5"/>
    <mergeCell ref="J5:O5"/>
    <mergeCell ref="P5:U5"/>
    <mergeCell ref="B54:C54"/>
    <mergeCell ref="M2:O2"/>
    <mergeCell ref="S2:U2"/>
    <mergeCell ref="Q54:R54"/>
    <mergeCell ref="E54:F54"/>
    <mergeCell ref="K54:L54"/>
    <mergeCell ref="H54:I54"/>
    <mergeCell ref="N54:O54"/>
    <mergeCell ref="T54:U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16495</v>
      </c>
      <c r="Q2" s="66" t="s">
        <v>157</v>
      </c>
      <c r="R2" s="55"/>
      <c r="S2" s="127" t="s">
        <v>1</v>
      </c>
      <c r="T2" s="128"/>
      <c r="U2" s="128"/>
      <c r="V2" s="73">
        <f>7692+V3</f>
        <v>8360</v>
      </c>
      <c r="W2" s="42"/>
      <c r="X2" s="69" t="s">
        <v>2</v>
      </c>
      <c r="Y2" s="70"/>
      <c r="Z2" s="123">
        <f>7467+Z3</f>
        <v>8135</v>
      </c>
      <c r="AA2" s="124"/>
    </row>
    <row r="3" spans="1:27" s="54" customFormat="1" ht="11.25" customHeight="1" thickBot="1">
      <c r="A3" s="39" t="s">
        <v>203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1336</v>
      </c>
      <c r="Q3" s="89">
        <f>P3*100/P2</f>
        <v>8.099424067899363</v>
      </c>
      <c r="R3" s="58"/>
      <c r="S3" s="129" t="s">
        <v>3</v>
      </c>
      <c r="T3" s="130"/>
      <c r="U3" s="131"/>
      <c r="V3" s="68">
        <f>SUM(B52+E52+H52+K52+N52+Q52+T52+W52+Z52)</f>
        <v>668</v>
      </c>
      <c r="W3" s="58"/>
      <c r="X3" s="71" t="s">
        <v>3</v>
      </c>
      <c r="Y3" s="72"/>
      <c r="Z3" s="114">
        <f>SUM(C52+F52+I52+L52+O52+R52+U52+X52+AA52)</f>
        <v>668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11</v>
      </c>
      <c r="L7" s="84">
        <v>34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1</v>
      </c>
      <c r="U7" s="74">
        <v>0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0</v>
      </c>
      <c r="M8" s="21" t="s">
        <v>21</v>
      </c>
      <c r="N8" s="84">
        <v>0</v>
      </c>
      <c r="O8" s="74">
        <v>1</v>
      </c>
      <c r="P8" s="20" t="s">
        <v>22</v>
      </c>
      <c r="Q8" s="84">
        <v>16</v>
      </c>
      <c r="R8" s="84">
        <v>30</v>
      </c>
      <c r="S8" s="23" t="s">
        <v>179</v>
      </c>
      <c r="T8" s="84">
        <v>2</v>
      </c>
      <c r="U8" s="74">
        <v>6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5</v>
      </c>
      <c r="L9" s="32">
        <v>9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1</v>
      </c>
      <c r="D10" s="22" t="s">
        <v>37</v>
      </c>
      <c r="E10" s="84">
        <v>120</v>
      </c>
      <c r="F10" s="32">
        <v>101</v>
      </c>
      <c r="G10" s="23" t="s">
        <v>223</v>
      </c>
      <c r="H10" s="84">
        <v>0</v>
      </c>
      <c r="I10" s="74">
        <v>0</v>
      </c>
      <c r="J10" s="23" t="s">
        <v>39</v>
      </c>
      <c r="K10" s="84">
        <v>9</v>
      </c>
      <c r="L10" s="32">
        <v>13</v>
      </c>
      <c r="M10" s="23" t="s">
        <v>169</v>
      </c>
      <c r="N10" s="84">
        <v>1</v>
      </c>
      <c r="O10" s="74">
        <v>2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1</v>
      </c>
      <c r="L11" s="32">
        <v>2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25</v>
      </c>
      <c r="R11" s="84">
        <v>29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2</v>
      </c>
      <c r="G12" s="23" t="s">
        <v>44</v>
      </c>
      <c r="H12" s="84">
        <v>0</v>
      </c>
      <c r="I12" s="74">
        <v>0</v>
      </c>
      <c r="J12" s="22" t="s">
        <v>45</v>
      </c>
      <c r="K12" s="84">
        <v>1</v>
      </c>
      <c r="L12" s="32">
        <v>2</v>
      </c>
      <c r="M12" s="23" t="s">
        <v>46</v>
      </c>
      <c r="N12" s="84">
        <v>0</v>
      </c>
      <c r="O12" s="74">
        <v>0</v>
      </c>
      <c r="P12" s="22" t="s">
        <v>48</v>
      </c>
      <c r="Q12" s="84">
        <v>8</v>
      </c>
      <c r="R12" s="84">
        <v>18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1</v>
      </c>
      <c r="O13" s="74">
        <v>1</v>
      </c>
      <c r="P13" s="22" t="s">
        <v>54</v>
      </c>
      <c r="Q13" s="84">
        <v>18</v>
      </c>
      <c r="R13" s="84">
        <v>16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1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6</v>
      </c>
      <c r="R15" s="84">
        <v>13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38</v>
      </c>
      <c r="L16" s="32">
        <v>21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1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2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2</v>
      </c>
      <c r="M17" s="23" t="s">
        <v>215</v>
      </c>
      <c r="N17" s="84">
        <v>1</v>
      </c>
      <c r="O17" s="74">
        <v>0</v>
      </c>
      <c r="P17" s="22" t="s">
        <v>70</v>
      </c>
      <c r="Q17" s="84">
        <v>9</v>
      </c>
      <c r="R17" s="84">
        <v>9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0</v>
      </c>
      <c r="M18" s="23" t="s">
        <v>64</v>
      </c>
      <c r="N18" s="84">
        <v>2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2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50</v>
      </c>
      <c r="I20" s="74">
        <v>15</v>
      </c>
      <c r="J20" s="22" t="s">
        <v>81</v>
      </c>
      <c r="K20" s="84">
        <v>33</v>
      </c>
      <c r="L20" s="32">
        <v>21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9</v>
      </c>
      <c r="O21" s="74">
        <v>38</v>
      </c>
      <c r="P21" s="22" t="s">
        <v>83</v>
      </c>
      <c r="Q21" s="84">
        <v>9</v>
      </c>
      <c r="R21" s="84">
        <v>17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2</v>
      </c>
      <c r="L22" s="32">
        <v>2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1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3</v>
      </c>
      <c r="O23" s="74">
        <v>2</v>
      </c>
      <c r="P23" s="22" t="s">
        <v>90</v>
      </c>
      <c r="Q23" s="84">
        <v>2</v>
      </c>
      <c r="R23" s="84">
        <v>1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13</v>
      </c>
      <c r="L25" s="32">
        <v>13</v>
      </c>
      <c r="M25" s="23" t="s">
        <v>82</v>
      </c>
      <c r="N25" s="84">
        <v>12</v>
      </c>
      <c r="O25" s="74">
        <v>18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4</v>
      </c>
      <c r="L26" s="32">
        <v>10</v>
      </c>
      <c r="M26" s="31"/>
      <c r="N26" s="32"/>
      <c r="O26" s="25"/>
      <c r="P26" s="22" t="s">
        <v>103</v>
      </c>
      <c r="Q26" s="84">
        <v>1</v>
      </c>
      <c r="R26" s="84">
        <v>4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10</v>
      </c>
      <c r="L27" s="32">
        <v>13</v>
      </c>
      <c r="M27" s="31"/>
      <c r="N27" s="32"/>
      <c r="O27" s="25"/>
      <c r="P27" s="22" t="s">
        <v>107</v>
      </c>
      <c r="Q27" s="84">
        <v>6</v>
      </c>
      <c r="R27" s="84">
        <v>7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1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14</v>
      </c>
      <c r="L28" s="32">
        <v>21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1</v>
      </c>
      <c r="I29" s="74">
        <v>0</v>
      </c>
      <c r="J29" s="23" t="s">
        <v>69</v>
      </c>
      <c r="K29" s="84">
        <v>76</v>
      </c>
      <c r="L29" s="32">
        <v>81</v>
      </c>
      <c r="M29" s="31"/>
      <c r="N29" s="32"/>
      <c r="O29" s="25"/>
      <c r="P29" s="22" t="s">
        <v>175</v>
      </c>
      <c r="Q29" s="84">
        <v>24</v>
      </c>
      <c r="R29" s="84">
        <v>29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1</v>
      </c>
      <c r="L30" s="32">
        <v>1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1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6</v>
      </c>
      <c r="R33" s="84">
        <v>7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2</v>
      </c>
      <c r="I34" s="74">
        <v>2</v>
      </c>
      <c r="J34" s="29"/>
      <c r="K34" s="32"/>
      <c r="L34" s="32"/>
      <c r="M34" s="27"/>
      <c r="N34" s="32"/>
      <c r="O34" s="25"/>
      <c r="P34" s="22" t="s">
        <v>124</v>
      </c>
      <c r="Q34" s="84">
        <v>2</v>
      </c>
      <c r="R34" s="84">
        <v>5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4</v>
      </c>
      <c r="R35" s="84">
        <v>2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60</v>
      </c>
      <c r="I37" s="74">
        <v>20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11</v>
      </c>
      <c r="C38" s="74">
        <v>4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22</v>
      </c>
      <c r="I40" s="74">
        <v>7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1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10</v>
      </c>
      <c r="C48" s="74">
        <v>9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22</v>
      </c>
      <c r="C52" s="51">
        <f>SUM(C7:C51)</f>
        <v>18</v>
      </c>
      <c r="D52" s="34" t="s">
        <v>150</v>
      </c>
      <c r="E52" s="52">
        <f>SUM(E7:E51)</f>
        <v>120</v>
      </c>
      <c r="F52" s="52">
        <f>SUM(F7:F51)</f>
        <v>103</v>
      </c>
      <c r="G52" s="35" t="s">
        <v>150</v>
      </c>
      <c r="H52" s="52">
        <f>SUM(H7:H51)</f>
        <v>137</v>
      </c>
      <c r="I52" s="51">
        <f>SUM(I7:I51)</f>
        <v>44</v>
      </c>
      <c r="J52" s="35" t="s">
        <v>150</v>
      </c>
      <c r="K52" s="52">
        <f>SUM(K7:K51)</f>
        <v>220</v>
      </c>
      <c r="L52" s="52">
        <f>SUM(L7:L51)</f>
        <v>247</v>
      </c>
      <c r="M52" s="35" t="s">
        <v>150</v>
      </c>
      <c r="N52" s="52">
        <f>SUM(N7:N51)</f>
        <v>29</v>
      </c>
      <c r="O52" s="51">
        <f>SUM(O7:O51)</f>
        <v>62</v>
      </c>
      <c r="P52" s="35" t="s">
        <v>150</v>
      </c>
      <c r="Q52" s="52">
        <f>SUM(Q8:Q51)</f>
        <v>137</v>
      </c>
      <c r="R52" s="52">
        <f>SUM(R8:R51)</f>
        <v>188</v>
      </c>
      <c r="S52" s="34" t="s">
        <v>150</v>
      </c>
      <c r="T52" s="52">
        <f>SUM(T7:T51)</f>
        <v>3</v>
      </c>
      <c r="U52" s="51">
        <f>SUM(U7:U51)</f>
        <v>6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55</v>
      </c>
      <c r="C53" s="49">
        <f>C52*100/B54</f>
        <v>45</v>
      </c>
      <c r="D53" s="37" t="s">
        <v>151</v>
      </c>
      <c r="E53" s="48">
        <f>E52*100/E54</f>
        <v>53.81165919282511</v>
      </c>
      <c r="F53" s="48">
        <f>F52*100/E54</f>
        <v>46.18834080717489</v>
      </c>
      <c r="G53" s="38" t="s">
        <v>151</v>
      </c>
      <c r="H53" s="48">
        <f>H52*100/H54</f>
        <v>75.69060773480663</v>
      </c>
      <c r="I53" s="49">
        <f>I52*100/H54</f>
        <v>24.30939226519337</v>
      </c>
      <c r="J53" s="38" t="s">
        <v>151</v>
      </c>
      <c r="K53" s="48">
        <f>K52*100/K54</f>
        <v>47.109207708779444</v>
      </c>
      <c r="L53" s="48">
        <f>L52*100/K54</f>
        <v>52.890792291220556</v>
      </c>
      <c r="M53" s="38" t="s">
        <v>151</v>
      </c>
      <c r="N53" s="48">
        <f>N52*100/N54</f>
        <v>31.86813186813187</v>
      </c>
      <c r="O53" s="49">
        <f>O52*100/N54</f>
        <v>68.13186813186813</v>
      </c>
      <c r="P53" s="38" t="s">
        <v>151</v>
      </c>
      <c r="Q53" s="48">
        <f>Q52*100/Q54</f>
        <v>42.15384615384615</v>
      </c>
      <c r="R53" s="49">
        <f>R52*100/Q54</f>
        <v>57.84615384615385</v>
      </c>
      <c r="S53" s="38" t="s">
        <v>151</v>
      </c>
      <c r="T53" s="48">
        <f>T52*100/T54</f>
        <v>33.333333333333336</v>
      </c>
      <c r="U53" s="49">
        <f>U52*100/T54</f>
        <v>66.66666666666667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40</v>
      </c>
      <c r="C54" s="103"/>
      <c r="D54" s="3" t="s">
        <v>152</v>
      </c>
      <c r="E54" s="118">
        <f>SUM(E52:F52)</f>
        <v>223</v>
      </c>
      <c r="F54" s="101"/>
      <c r="G54" s="4" t="s">
        <v>152</v>
      </c>
      <c r="H54" s="119">
        <f>SUM(H52:I52)</f>
        <v>181</v>
      </c>
      <c r="I54" s="120"/>
      <c r="J54" s="5" t="s">
        <v>152</v>
      </c>
      <c r="K54" s="121">
        <f>SUM(K52:L52)</f>
        <v>467</v>
      </c>
      <c r="L54" s="122"/>
      <c r="M54" s="6" t="s">
        <v>152</v>
      </c>
      <c r="N54" s="104">
        <f>SUM(N52:O52)</f>
        <v>91</v>
      </c>
      <c r="O54" s="105"/>
      <c r="P54" s="7" t="s">
        <v>152</v>
      </c>
      <c r="Q54" s="106">
        <f>SUM(Q52:R52)</f>
        <v>325</v>
      </c>
      <c r="R54" s="101"/>
      <c r="S54" s="8" t="s">
        <v>152</v>
      </c>
      <c r="T54" s="107">
        <f>SUM(T52:U52)</f>
        <v>9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404</v>
      </c>
      <c r="I55" s="95"/>
      <c r="J55" s="96" t="s">
        <v>152</v>
      </c>
      <c r="K55" s="97"/>
      <c r="L55" s="97"/>
      <c r="M55" s="97"/>
      <c r="N55" s="98">
        <f>SUM(K54+N54)</f>
        <v>558</v>
      </c>
      <c r="O55" s="99"/>
      <c r="P55" s="100" t="s">
        <v>152</v>
      </c>
      <c r="Q55" s="93"/>
      <c r="R55" s="93"/>
      <c r="S55" s="101"/>
      <c r="T55" s="102">
        <f>SUM(Q54+T54)</f>
        <v>334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V5:X5"/>
    <mergeCell ref="Y5:AA5"/>
    <mergeCell ref="M2:O2"/>
    <mergeCell ref="S2:U2"/>
    <mergeCell ref="M3:O3"/>
    <mergeCell ref="S3:U3"/>
    <mergeCell ref="J5:O5"/>
    <mergeCell ref="P5:U5"/>
    <mergeCell ref="T55:U55"/>
    <mergeCell ref="A5:C5"/>
    <mergeCell ref="D5:I5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8987</v>
      </c>
      <c r="Q2" s="66" t="s">
        <v>157</v>
      </c>
      <c r="R2" s="55"/>
      <c r="S2" s="127" t="s">
        <v>1</v>
      </c>
      <c r="T2" s="128"/>
      <c r="U2" s="128"/>
      <c r="V2" s="73">
        <f>4189+V3</f>
        <v>4424</v>
      </c>
      <c r="W2" s="42"/>
      <c r="X2" s="69" t="s">
        <v>2</v>
      </c>
      <c r="Y2" s="70"/>
      <c r="Z2" s="123">
        <f>4310+Z3</f>
        <v>4563</v>
      </c>
      <c r="AA2" s="124"/>
    </row>
    <row r="3" spans="1:27" s="54" customFormat="1" ht="11.25" customHeight="1" thickBot="1">
      <c r="A3" s="39" t="s">
        <v>204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488</v>
      </c>
      <c r="Q3" s="89">
        <f>P3*100/P2</f>
        <v>5.430065650383888</v>
      </c>
      <c r="R3" s="58"/>
      <c r="S3" s="129" t="s">
        <v>3</v>
      </c>
      <c r="T3" s="130"/>
      <c r="U3" s="131"/>
      <c r="V3" s="68">
        <f>SUM(B52+E52+H52+K52+N52+Q52+T52+W52+Z52)</f>
        <v>235</v>
      </c>
      <c r="W3" s="58"/>
      <c r="X3" s="71" t="s">
        <v>3</v>
      </c>
      <c r="Y3" s="72"/>
      <c r="Z3" s="114">
        <f>SUM(C52+F52+I52+L52+O52+R52+U52+X52+AA52)</f>
        <v>253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2</v>
      </c>
      <c r="L7" s="84">
        <v>5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2</v>
      </c>
      <c r="V7" s="20" t="s">
        <v>24</v>
      </c>
      <c r="W7" s="84">
        <v>0</v>
      </c>
      <c r="X7" s="74">
        <v>0</v>
      </c>
      <c r="Y7" s="20" t="s">
        <v>25</v>
      </c>
      <c r="Z7" s="84">
        <v>1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15</v>
      </c>
      <c r="R8" s="84">
        <v>6</v>
      </c>
      <c r="S8" s="23" t="s">
        <v>179</v>
      </c>
      <c r="T8" s="84">
        <v>2</v>
      </c>
      <c r="U8" s="74">
        <v>2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1</v>
      </c>
      <c r="L9" s="32">
        <v>2</v>
      </c>
      <c r="M9" s="23" t="s">
        <v>29</v>
      </c>
      <c r="N9" s="84">
        <v>0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55</v>
      </c>
      <c r="F10" s="32">
        <v>56</v>
      </c>
      <c r="G10" s="23" t="s">
        <v>223</v>
      </c>
      <c r="H10" s="84">
        <v>0</v>
      </c>
      <c r="I10" s="74">
        <v>0</v>
      </c>
      <c r="J10" s="23" t="s">
        <v>39</v>
      </c>
      <c r="K10" s="84">
        <v>12</v>
      </c>
      <c r="L10" s="32">
        <v>11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0</v>
      </c>
      <c r="M11" s="23" t="s">
        <v>170</v>
      </c>
      <c r="N11" s="84">
        <v>2</v>
      </c>
      <c r="O11" s="74">
        <v>0</v>
      </c>
      <c r="P11" s="22" t="s">
        <v>226</v>
      </c>
      <c r="Q11" s="84">
        <v>4</v>
      </c>
      <c r="R11" s="84">
        <v>8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6</v>
      </c>
      <c r="R12" s="84">
        <v>11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2</v>
      </c>
      <c r="O13" s="74">
        <v>0</v>
      </c>
      <c r="P13" s="22" t="s">
        <v>54</v>
      </c>
      <c r="Q13" s="84">
        <v>5</v>
      </c>
      <c r="R13" s="84">
        <v>9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1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4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13</v>
      </c>
      <c r="L16" s="32">
        <v>11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2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4</v>
      </c>
      <c r="R17" s="84">
        <v>7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2</v>
      </c>
      <c r="C18" s="74">
        <v>3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1</v>
      </c>
      <c r="M18" s="23" t="s">
        <v>64</v>
      </c>
      <c r="N18" s="84">
        <v>0</v>
      </c>
      <c r="O18" s="74">
        <v>1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3</v>
      </c>
      <c r="I20" s="74">
        <v>0</v>
      </c>
      <c r="J20" s="22" t="s">
        <v>81</v>
      </c>
      <c r="K20" s="84">
        <v>15</v>
      </c>
      <c r="L20" s="32">
        <v>10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5</v>
      </c>
      <c r="C21" s="74">
        <v>2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11</v>
      </c>
      <c r="O21" s="74">
        <v>23</v>
      </c>
      <c r="P21" s="22" t="s">
        <v>83</v>
      </c>
      <c r="Q21" s="84">
        <v>2</v>
      </c>
      <c r="R21" s="84">
        <v>8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1</v>
      </c>
      <c r="M22" s="23" t="s">
        <v>171</v>
      </c>
      <c r="N22" s="84">
        <v>7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</v>
      </c>
      <c r="O23" s="74">
        <v>0</v>
      </c>
      <c r="P23" s="22" t="s">
        <v>90</v>
      </c>
      <c r="Q23" s="84">
        <v>1</v>
      </c>
      <c r="R23" s="84">
        <v>3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2</v>
      </c>
      <c r="R24" s="84">
        <v>3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6</v>
      </c>
      <c r="L25" s="32">
        <v>2</v>
      </c>
      <c r="M25" s="23" t="s">
        <v>82</v>
      </c>
      <c r="N25" s="84">
        <v>6</v>
      </c>
      <c r="O25" s="74">
        <v>4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3</v>
      </c>
      <c r="M26" s="31"/>
      <c r="N26" s="32"/>
      <c r="O26" s="25"/>
      <c r="P26" s="22" t="s">
        <v>103</v>
      </c>
      <c r="Q26" s="84">
        <v>8</v>
      </c>
      <c r="R26" s="84">
        <v>8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2</v>
      </c>
      <c r="L27" s="32">
        <v>1</v>
      </c>
      <c r="M27" s="31"/>
      <c r="N27" s="32"/>
      <c r="O27" s="25"/>
      <c r="P27" s="22" t="s">
        <v>107</v>
      </c>
      <c r="Q27" s="84">
        <v>3</v>
      </c>
      <c r="R27" s="84">
        <v>10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1</v>
      </c>
      <c r="J28" s="29" t="s">
        <v>110</v>
      </c>
      <c r="K28" s="84">
        <v>11</v>
      </c>
      <c r="L28" s="32">
        <v>8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6</v>
      </c>
      <c r="L29" s="32">
        <v>7</v>
      </c>
      <c r="M29" s="31"/>
      <c r="N29" s="32"/>
      <c r="O29" s="25"/>
      <c r="P29" s="22" t="s">
        <v>175</v>
      </c>
      <c r="Q29" s="84">
        <v>7</v>
      </c>
      <c r="R29" s="84">
        <v>8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0</v>
      </c>
      <c r="R33" s="84">
        <v>1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</v>
      </c>
      <c r="R35" s="84">
        <v>2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3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1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5</v>
      </c>
      <c r="C48" s="74">
        <v>2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15</v>
      </c>
      <c r="C52" s="51">
        <f>SUM(C7:C51)</f>
        <v>11</v>
      </c>
      <c r="D52" s="34" t="s">
        <v>150</v>
      </c>
      <c r="E52" s="52">
        <f>SUM(E7:E51)</f>
        <v>55</v>
      </c>
      <c r="F52" s="52">
        <f>SUM(F7:F51)</f>
        <v>56</v>
      </c>
      <c r="G52" s="35" t="s">
        <v>150</v>
      </c>
      <c r="H52" s="52">
        <f>SUM(H7:H51)</f>
        <v>5</v>
      </c>
      <c r="I52" s="51">
        <f>SUM(I7:I51)</f>
        <v>2</v>
      </c>
      <c r="J52" s="35" t="s">
        <v>150</v>
      </c>
      <c r="K52" s="52">
        <f>SUM(K7:K51)</f>
        <v>69</v>
      </c>
      <c r="L52" s="52">
        <f>SUM(L7:L51)</f>
        <v>63</v>
      </c>
      <c r="M52" s="35" t="s">
        <v>150</v>
      </c>
      <c r="N52" s="52">
        <f>SUM(N7:N51)</f>
        <v>29</v>
      </c>
      <c r="O52" s="51">
        <f>SUM(O7:O51)</f>
        <v>29</v>
      </c>
      <c r="P52" s="35" t="s">
        <v>150</v>
      </c>
      <c r="Q52" s="52">
        <f>SUM(Q8:Q51)</f>
        <v>59</v>
      </c>
      <c r="R52" s="52">
        <f>SUM(R8:R51)</f>
        <v>88</v>
      </c>
      <c r="S52" s="34" t="s">
        <v>150</v>
      </c>
      <c r="T52" s="52">
        <f>SUM(T7:T51)</f>
        <v>2</v>
      </c>
      <c r="U52" s="51">
        <f>SUM(U7:U51)</f>
        <v>4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1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57.69230769230769</v>
      </c>
      <c r="C53" s="49">
        <f>C52*100/B54</f>
        <v>42.30769230769231</v>
      </c>
      <c r="D53" s="37" t="s">
        <v>151</v>
      </c>
      <c r="E53" s="48">
        <f>E52*100/E54</f>
        <v>49.549549549549546</v>
      </c>
      <c r="F53" s="48">
        <f>F52*100/E54</f>
        <v>50.450450450450454</v>
      </c>
      <c r="G53" s="38" t="s">
        <v>151</v>
      </c>
      <c r="H53" s="48">
        <f>H52*100/H54</f>
        <v>71.42857142857143</v>
      </c>
      <c r="I53" s="49">
        <f>I52*100/H54</f>
        <v>28.571428571428573</v>
      </c>
      <c r="J53" s="38" t="s">
        <v>151</v>
      </c>
      <c r="K53" s="48">
        <f>K52*100/K54</f>
        <v>52.27272727272727</v>
      </c>
      <c r="L53" s="48">
        <f>L52*100/K54</f>
        <v>47.72727272727273</v>
      </c>
      <c r="M53" s="38" t="s">
        <v>151</v>
      </c>
      <c r="N53" s="48">
        <f>N52*100/N54</f>
        <v>50</v>
      </c>
      <c r="O53" s="49">
        <f>O52*100/N54</f>
        <v>50</v>
      </c>
      <c r="P53" s="38" t="s">
        <v>151</v>
      </c>
      <c r="Q53" s="48">
        <f>Q52*100/Q54</f>
        <v>40.136054421768705</v>
      </c>
      <c r="R53" s="49">
        <f>R52*100/Q54</f>
        <v>59.863945578231295</v>
      </c>
      <c r="S53" s="38" t="s">
        <v>151</v>
      </c>
      <c r="T53" s="48">
        <f>T52*100/T54</f>
        <v>33.333333333333336</v>
      </c>
      <c r="U53" s="49">
        <f>U52*100/T54</f>
        <v>66.66666666666667</v>
      </c>
      <c r="V53" s="38" t="s">
        <v>151</v>
      </c>
      <c r="W53" s="48">
        <v>0</v>
      </c>
      <c r="X53" s="49">
        <v>0</v>
      </c>
      <c r="Y53" s="38" t="s">
        <v>151</v>
      </c>
      <c r="Z53" s="48">
        <f>Z52*100/Z54</f>
        <v>100</v>
      </c>
      <c r="AA53" s="85">
        <f>AA52*100/Z54</f>
        <v>0</v>
      </c>
    </row>
    <row r="54" spans="1:27" ht="12.75" customHeight="1" thickBot="1">
      <c r="A54" s="2" t="s">
        <v>152</v>
      </c>
      <c r="B54" s="117">
        <f>SUM(B52:C52)</f>
        <v>26</v>
      </c>
      <c r="C54" s="103"/>
      <c r="D54" s="3" t="s">
        <v>152</v>
      </c>
      <c r="E54" s="118">
        <f>SUM(E52:F52)</f>
        <v>111</v>
      </c>
      <c r="F54" s="101"/>
      <c r="G54" s="4" t="s">
        <v>152</v>
      </c>
      <c r="H54" s="119">
        <f>SUM(H52:I52)</f>
        <v>7</v>
      </c>
      <c r="I54" s="120"/>
      <c r="J54" s="5" t="s">
        <v>152</v>
      </c>
      <c r="K54" s="121">
        <f>SUM(K52:L52)</f>
        <v>132</v>
      </c>
      <c r="L54" s="122"/>
      <c r="M54" s="6" t="s">
        <v>152</v>
      </c>
      <c r="N54" s="104">
        <f>SUM(N52:O52)</f>
        <v>58</v>
      </c>
      <c r="O54" s="105"/>
      <c r="P54" s="7" t="s">
        <v>152</v>
      </c>
      <c r="Q54" s="106">
        <f>SUM(Q52:R52)</f>
        <v>147</v>
      </c>
      <c r="R54" s="101"/>
      <c r="S54" s="8" t="s">
        <v>152</v>
      </c>
      <c r="T54" s="107">
        <f>SUM(T52:U52)</f>
        <v>6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1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118</v>
      </c>
      <c r="I55" s="95"/>
      <c r="J55" s="96" t="s">
        <v>152</v>
      </c>
      <c r="K55" s="97"/>
      <c r="L55" s="97"/>
      <c r="M55" s="97"/>
      <c r="N55" s="98">
        <f>SUM(K54+N54)</f>
        <v>190</v>
      </c>
      <c r="O55" s="99"/>
      <c r="P55" s="100" t="s">
        <v>152</v>
      </c>
      <c r="Q55" s="93"/>
      <c r="R55" s="93"/>
      <c r="S55" s="101"/>
      <c r="T55" s="102">
        <f>SUM(Q54+T54)</f>
        <v>153</v>
      </c>
      <c r="U55" s="103"/>
      <c r="W55" s="75"/>
      <c r="X55" s="75"/>
      <c r="Y55" s="11"/>
      <c r="Z55" s="14"/>
      <c r="AA55" s="15"/>
    </row>
  </sheetData>
  <sheetProtection/>
  <mergeCells count="27">
    <mergeCell ref="W54:X54"/>
    <mergeCell ref="Z54:AA54"/>
    <mergeCell ref="Z2:AA2"/>
    <mergeCell ref="Z3:AA3"/>
    <mergeCell ref="V5:X5"/>
    <mergeCell ref="Y5:AA5"/>
    <mergeCell ref="T55:U55"/>
    <mergeCell ref="M3:O3"/>
    <mergeCell ref="D55:G55"/>
    <mergeCell ref="H55:I55"/>
    <mergeCell ref="J55:M55"/>
    <mergeCell ref="N55:O55"/>
    <mergeCell ref="P55:S55"/>
    <mergeCell ref="S3:U3"/>
    <mergeCell ref="A5:C5"/>
    <mergeCell ref="D5:I5"/>
    <mergeCell ref="J5:O5"/>
    <mergeCell ref="P5:U5"/>
    <mergeCell ref="B54:C54"/>
    <mergeCell ref="M2:O2"/>
    <mergeCell ref="S2:U2"/>
    <mergeCell ref="Q54:R54"/>
    <mergeCell ref="E54:F54"/>
    <mergeCell ref="K54:L54"/>
    <mergeCell ref="H54:I54"/>
    <mergeCell ref="N54:O54"/>
    <mergeCell ref="T54:U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421875" style="1" bestFit="1" customWidth="1"/>
    <col min="24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8705</v>
      </c>
      <c r="Q2" s="66" t="s">
        <v>157</v>
      </c>
      <c r="R2" s="55"/>
      <c r="S2" s="127" t="s">
        <v>1</v>
      </c>
      <c r="T2" s="128"/>
      <c r="U2" s="128"/>
      <c r="V2" s="73">
        <f>4126+V3</f>
        <v>4390</v>
      </c>
      <c r="W2" s="42"/>
      <c r="X2" s="69" t="s">
        <v>2</v>
      </c>
      <c r="Y2" s="70"/>
      <c r="Z2" s="123">
        <f>4076+Z3</f>
        <v>4315</v>
      </c>
      <c r="AA2" s="124"/>
    </row>
    <row r="3" spans="1:27" s="54" customFormat="1" ht="11.25" customHeight="1" thickBot="1">
      <c r="A3" s="39" t="s">
        <v>186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503</v>
      </c>
      <c r="Q3" s="89">
        <f>P3*100/P2</f>
        <v>5.778288340034463</v>
      </c>
      <c r="R3" s="58"/>
      <c r="S3" s="129" t="s">
        <v>3</v>
      </c>
      <c r="T3" s="130"/>
      <c r="U3" s="131"/>
      <c r="V3" s="68">
        <f>SUM(B52+E52+H52+K52+N52+Q52+T52+W52+Z52)</f>
        <v>264</v>
      </c>
      <c r="W3" s="58"/>
      <c r="X3" s="71" t="s">
        <v>3</v>
      </c>
      <c r="Y3" s="72"/>
      <c r="Z3" s="114">
        <f>SUM(C52+F52+I52+L52+O52+R52+U52+X52+AA52)</f>
        <v>239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10</v>
      </c>
      <c r="L7" s="84">
        <v>7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13</v>
      </c>
      <c r="R8" s="84">
        <v>6</v>
      </c>
      <c r="S8" s="23" t="s">
        <v>179</v>
      </c>
      <c r="T8" s="84">
        <v>3</v>
      </c>
      <c r="U8" s="74">
        <v>1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3</v>
      </c>
      <c r="L9" s="32">
        <v>2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98</v>
      </c>
      <c r="F10" s="32">
        <v>83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0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2</v>
      </c>
      <c r="L11" s="32">
        <v>2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0</v>
      </c>
      <c r="R11" s="84">
        <v>3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0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3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1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7</v>
      </c>
      <c r="R13" s="84">
        <v>16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1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2</v>
      </c>
      <c r="M15" s="23" t="s">
        <v>57</v>
      </c>
      <c r="N15" s="84">
        <v>0</v>
      </c>
      <c r="O15" s="74">
        <v>0</v>
      </c>
      <c r="P15" s="22" t="s">
        <v>61</v>
      </c>
      <c r="Q15" s="84">
        <v>0</v>
      </c>
      <c r="R15" s="84">
        <v>1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2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12</v>
      </c>
      <c r="L16" s="32">
        <v>15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0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1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2</v>
      </c>
      <c r="R17" s="84">
        <v>1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0</v>
      </c>
      <c r="M18" s="23" t="s">
        <v>64</v>
      </c>
      <c r="N18" s="84">
        <v>2</v>
      </c>
      <c r="O18" s="74">
        <v>3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2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31</v>
      </c>
      <c r="I20" s="74">
        <v>11</v>
      </c>
      <c r="J20" s="22" t="s">
        <v>81</v>
      </c>
      <c r="K20" s="84">
        <v>9</v>
      </c>
      <c r="L20" s="32">
        <v>10</v>
      </c>
      <c r="M20" s="23" t="s">
        <v>53</v>
      </c>
      <c r="N20" s="84">
        <v>1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3</v>
      </c>
      <c r="O21" s="74">
        <v>6</v>
      </c>
      <c r="P21" s="22" t="s">
        <v>83</v>
      </c>
      <c r="Q21" s="84">
        <v>0</v>
      </c>
      <c r="R21" s="84">
        <v>3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3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</v>
      </c>
      <c r="O23" s="74">
        <v>1</v>
      </c>
      <c r="P23" s="22" t="s">
        <v>90</v>
      </c>
      <c r="Q23" s="84">
        <v>0</v>
      </c>
      <c r="R23" s="84">
        <v>0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14</v>
      </c>
      <c r="L25" s="32">
        <v>6</v>
      </c>
      <c r="M25" s="23" t="s">
        <v>82</v>
      </c>
      <c r="N25" s="84">
        <v>1</v>
      </c>
      <c r="O25" s="74">
        <v>4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2</v>
      </c>
      <c r="D26" s="26"/>
      <c r="E26" s="32"/>
      <c r="F26" s="32"/>
      <c r="G26" s="23" t="s">
        <v>101</v>
      </c>
      <c r="H26" s="84">
        <v>2</v>
      </c>
      <c r="I26" s="74">
        <v>1</v>
      </c>
      <c r="J26" s="22" t="s">
        <v>102</v>
      </c>
      <c r="K26" s="84">
        <v>2</v>
      </c>
      <c r="L26" s="32">
        <v>4</v>
      </c>
      <c r="M26" s="31"/>
      <c r="N26" s="32"/>
      <c r="O26" s="25"/>
      <c r="P26" s="22" t="s">
        <v>103</v>
      </c>
      <c r="Q26" s="84">
        <v>0</v>
      </c>
      <c r="R26" s="84">
        <v>2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5</v>
      </c>
      <c r="L27" s="32">
        <v>3</v>
      </c>
      <c r="M27" s="31"/>
      <c r="N27" s="32"/>
      <c r="O27" s="25"/>
      <c r="P27" s="22" t="s">
        <v>107</v>
      </c>
      <c r="Q27" s="84">
        <v>0</v>
      </c>
      <c r="R27" s="84">
        <v>0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11</v>
      </c>
      <c r="L28" s="32">
        <v>5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6</v>
      </c>
      <c r="L29" s="32">
        <v>7</v>
      </c>
      <c r="M29" s="31"/>
      <c r="N29" s="32"/>
      <c r="O29" s="25"/>
      <c r="P29" s="22" t="s">
        <v>175</v>
      </c>
      <c r="Q29" s="84">
        <v>1</v>
      </c>
      <c r="R29" s="84">
        <v>2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1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2</v>
      </c>
      <c r="R33" s="84">
        <v>0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1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2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0</v>
      </c>
      <c r="R35" s="84">
        <v>2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1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2</v>
      </c>
      <c r="C38" s="74">
        <v>1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</v>
      </c>
      <c r="I40" s="74">
        <v>1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1</v>
      </c>
      <c r="D41" s="26"/>
      <c r="E41" s="32"/>
      <c r="F41" s="32"/>
      <c r="G41" s="23" t="s">
        <v>163</v>
      </c>
      <c r="H41" s="84">
        <v>1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12</v>
      </c>
      <c r="C48" s="74">
        <v>11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15</v>
      </c>
      <c r="C52" s="51">
        <f>SUM(C7:C51)</f>
        <v>18</v>
      </c>
      <c r="D52" s="34" t="s">
        <v>150</v>
      </c>
      <c r="E52" s="52">
        <f>SUM(E7:E51)</f>
        <v>98</v>
      </c>
      <c r="F52" s="52">
        <f>SUM(F7:F51)</f>
        <v>83</v>
      </c>
      <c r="G52" s="35" t="s">
        <v>150</v>
      </c>
      <c r="H52" s="52">
        <f>SUM(H7:H51)</f>
        <v>36</v>
      </c>
      <c r="I52" s="51">
        <f>SUM(I7:I51)</f>
        <v>15</v>
      </c>
      <c r="J52" s="35" t="s">
        <v>150</v>
      </c>
      <c r="K52" s="52">
        <f>SUM(K7:K51)</f>
        <v>78</v>
      </c>
      <c r="L52" s="52">
        <f>SUM(L7:L51)</f>
        <v>67</v>
      </c>
      <c r="M52" s="35" t="s">
        <v>150</v>
      </c>
      <c r="N52" s="52">
        <f>SUM(N7:N51)</f>
        <v>8</v>
      </c>
      <c r="O52" s="51">
        <f>SUM(O7:O51)</f>
        <v>14</v>
      </c>
      <c r="P52" s="35" t="s">
        <v>150</v>
      </c>
      <c r="Q52" s="52">
        <f>SUM(Q8:Q51)</f>
        <v>26</v>
      </c>
      <c r="R52" s="52">
        <f>SUM(R8:R51)</f>
        <v>41</v>
      </c>
      <c r="S52" s="34" t="s">
        <v>150</v>
      </c>
      <c r="T52" s="52">
        <f>SUM(T7:T51)</f>
        <v>3</v>
      </c>
      <c r="U52" s="51">
        <f>SUM(U7:U51)</f>
        <v>1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45.45454545454545</v>
      </c>
      <c r="C53" s="49">
        <f>C52*100/B54</f>
        <v>54.54545454545455</v>
      </c>
      <c r="D53" s="37" t="s">
        <v>151</v>
      </c>
      <c r="E53" s="48">
        <f>E52*100/E54</f>
        <v>54.14364640883978</v>
      </c>
      <c r="F53" s="48">
        <f>F52*100/E54</f>
        <v>45.85635359116022</v>
      </c>
      <c r="G53" s="38" t="s">
        <v>151</v>
      </c>
      <c r="H53" s="48">
        <f>H52*100/H54</f>
        <v>70.58823529411765</v>
      </c>
      <c r="I53" s="49">
        <f>I52*100/H54</f>
        <v>29.41176470588235</v>
      </c>
      <c r="J53" s="38" t="s">
        <v>151</v>
      </c>
      <c r="K53" s="48">
        <f>K52*100/K54</f>
        <v>53.793103448275865</v>
      </c>
      <c r="L53" s="48">
        <f>L52*100/K54</f>
        <v>46.206896551724135</v>
      </c>
      <c r="M53" s="38" t="s">
        <v>151</v>
      </c>
      <c r="N53" s="48">
        <f>N52*100/N54</f>
        <v>36.36363636363637</v>
      </c>
      <c r="O53" s="49">
        <f>O52*100/N54</f>
        <v>63.63636363636363</v>
      </c>
      <c r="P53" s="38" t="s">
        <v>151</v>
      </c>
      <c r="Q53" s="48">
        <f>Q52*100/Q54</f>
        <v>38.80597014925373</v>
      </c>
      <c r="R53" s="49">
        <f>R52*100/Q54</f>
        <v>61.19402985074627</v>
      </c>
      <c r="S53" s="38" t="s">
        <v>151</v>
      </c>
      <c r="T53" s="48">
        <f>T52*100/T54</f>
        <v>75</v>
      </c>
      <c r="U53" s="49">
        <f>U52*100/T54</f>
        <v>25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33</v>
      </c>
      <c r="C54" s="103"/>
      <c r="D54" s="3" t="s">
        <v>152</v>
      </c>
      <c r="E54" s="118">
        <f>SUM(E52:F52)</f>
        <v>181</v>
      </c>
      <c r="F54" s="101"/>
      <c r="G54" s="4" t="s">
        <v>152</v>
      </c>
      <c r="H54" s="119">
        <f>SUM(H52:I52)</f>
        <v>51</v>
      </c>
      <c r="I54" s="120"/>
      <c r="J54" s="5" t="s">
        <v>152</v>
      </c>
      <c r="K54" s="121">
        <f>SUM(K52:L52)</f>
        <v>145</v>
      </c>
      <c r="L54" s="122"/>
      <c r="M54" s="6" t="s">
        <v>152</v>
      </c>
      <c r="N54" s="104">
        <f>SUM(N52:O52)</f>
        <v>22</v>
      </c>
      <c r="O54" s="105"/>
      <c r="P54" s="7" t="s">
        <v>152</v>
      </c>
      <c r="Q54" s="106">
        <f>SUM(Q52:R52)</f>
        <v>67</v>
      </c>
      <c r="R54" s="101"/>
      <c r="S54" s="8" t="s">
        <v>152</v>
      </c>
      <c r="T54" s="107">
        <f>SUM(T52:U52)</f>
        <v>4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232</v>
      </c>
      <c r="I55" s="95"/>
      <c r="J55" s="96" t="s">
        <v>152</v>
      </c>
      <c r="K55" s="97"/>
      <c r="L55" s="97"/>
      <c r="M55" s="97"/>
      <c r="N55" s="98">
        <f>SUM(K54+N54)</f>
        <v>167</v>
      </c>
      <c r="O55" s="99"/>
      <c r="P55" s="100" t="s">
        <v>152</v>
      </c>
      <c r="Q55" s="93"/>
      <c r="R55" s="93"/>
      <c r="S55" s="101"/>
      <c r="T55" s="102">
        <f>SUM(Q54+T54)</f>
        <v>71</v>
      </c>
      <c r="U55" s="103"/>
      <c r="W55" s="75"/>
      <c r="X55" s="75"/>
      <c r="Y55" s="11"/>
      <c r="Z55" s="14"/>
      <c r="AA55" s="15"/>
    </row>
  </sheetData>
  <sheetProtection/>
  <mergeCells count="27">
    <mergeCell ref="J5:O5"/>
    <mergeCell ref="P5:U5"/>
    <mergeCell ref="Z3:AA3"/>
    <mergeCell ref="Z2:AA2"/>
    <mergeCell ref="M2:O2"/>
    <mergeCell ref="S2:U2"/>
    <mergeCell ref="M3:O3"/>
    <mergeCell ref="S3:U3"/>
    <mergeCell ref="V5:X5"/>
    <mergeCell ref="W54:X54"/>
    <mergeCell ref="Z54:AA54"/>
    <mergeCell ref="Y5:AA5"/>
    <mergeCell ref="B54:C54"/>
    <mergeCell ref="E54:F54"/>
    <mergeCell ref="H54:I54"/>
    <mergeCell ref="K54:L54"/>
    <mergeCell ref="N54:O54"/>
    <mergeCell ref="A5:C5"/>
    <mergeCell ref="D5:I5"/>
    <mergeCell ref="T55:U55"/>
    <mergeCell ref="Q54:R54"/>
    <mergeCell ref="D55:G55"/>
    <mergeCell ref="J55:M55"/>
    <mergeCell ref="P55:S55"/>
    <mergeCell ref="H55:I55"/>
    <mergeCell ref="N55:O55"/>
    <mergeCell ref="T54:U54"/>
  </mergeCells>
  <printOptions/>
  <pageMargins left="0" right="0" top="0" bottom="0" header="0" footer="0"/>
  <pageSetup horizontalDpi="600" verticalDpi="600" orientation="landscape" paperSize="9" scale="84" r:id="rId2"/>
  <ignoredErrors>
    <ignoredError sqref="P2 B52 E52:F52 H52:P52 S52:AA52" unlockedFormula="1"/>
    <ignoredError sqref="Q52:R52" formulaRange="1" unlocked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20712</v>
      </c>
      <c r="Q2" s="66" t="s">
        <v>157</v>
      </c>
      <c r="R2" s="55"/>
      <c r="S2" s="127" t="s">
        <v>1</v>
      </c>
      <c r="T2" s="128"/>
      <c r="U2" s="128"/>
      <c r="V2" s="73">
        <f>9292+V3</f>
        <v>9984</v>
      </c>
      <c r="W2" s="42"/>
      <c r="X2" s="69" t="s">
        <v>2</v>
      </c>
      <c r="Y2" s="70"/>
      <c r="Z2" s="123">
        <f>9947+Z3</f>
        <v>10728</v>
      </c>
      <c r="AA2" s="124"/>
    </row>
    <row r="3" spans="1:27" s="54" customFormat="1" ht="11.25" customHeight="1" thickBot="1">
      <c r="A3" s="39" t="s">
        <v>205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1473</v>
      </c>
      <c r="Q3" s="89">
        <f>P3*100/P2</f>
        <v>7.111819235225956</v>
      </c>
      <c r="R3" s="58"/>
      <c r="S3" s="129" t="s">
        <v>3</v>
      </c>
      <c r="T3" s="130"/>
      <c r="U3" s="131"/>
      <c r="V3" s="68">
        <f>SUM(B52+E52+H52+K52+N52+Q52+T52+W52+Z52)</f>
        <v>692</v>
      </c>
      <c r="W3" s="58"/>
      <c r="X3" s="71" t="s">
        <v>3</v>
      </c>
      <c r="Y3" s="72"/>
      <c r="Z3" s="114">
        <f>SUM(C52+F52+I52+L52+O52+R52+U52+X52+AA52)</f>
        <v>781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2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21</v>
      </c>
      <c r="L7" s="84">
        <v>26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3</v>
      </c>
      <c r="U7" s="74">
        <v>3</v>
      </c>
      <c r="V7" s="20" t="s">
        <v>24</v>
      </c>
      <c r="W7" s="84">
        <v>2</v>
      </c>
      <c r="X7" s="74">
        <v>1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1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5</v>
      </c>
      <c r="L8" s="32">
        <v>5</v>
      </c>
      <c r="M8" s="21" t="s">
        <v>21</v>
      </c>
      <c r="N8" s="84">
        <v>0</v>
      </c>
      <c r="O8" s="74">
        <v>0</v>
      </c>
      <c r="P8" s="20" t="s">
        <v>22</v>
      </c>
      <c r="Q8" s="84">
        <v>41</v>
      </c>
      <c r="R8" s="84">
        <v>36</v>
      </c>
      <c r="S8" s="23" t="s">
        <v>179</v>
      </c>
      <c r="T8" s="84">
        <v>19</v>
      </c>
      <c r="U8" s="74">
        <v>11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1</v>
      </c>
      <c r="I9" s="74">
        <v>0</v>
      </c>
      <c r="J9" s="22" t="s">
        <v>33</v>
      </c>
      <c r="K9" s="84">
        <v>3</v>
      </c>
      <c r="L9" s="32">
        <v>1</v>
      </c>
      <c r="M9" s="23" t="s">
        <v>29</v>
      </c>
      <c r="N9" s="84">
        <v>1</v>
      </c>
      <c r="O9" s="74">
        <v>2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18</v>
      </c>
      <c r="C10" s="74">
        <v>9</v>
      </c>
      <c r="D10" s="22" t="s">
        <v>37</v>
      </c>
      <c r="E10" s="84">
        <v>181</v>
      </c>
      <c r="F10" s="32">
        <v>149</v>
      </c>
      <c r="G10" s="23" t="s">
        <v>223</v>
      </c>
      <c r="H10" s="84">
        <v>0</v>
      </c>
      <c r="I10" s="74">
        <v>0</v>
      </c>
      <c r="J10" s="23" t="s">
        <v>39</v>
      </c>
      <c r="K10" s="84">
        <v>3</v>
      </c>
      <c r="L10" s="32">
        <v>3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3</v>
      </c>
      <c r="L11" s="32">
        <v>3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11</v>
      </c>
      <c r="R11" s="84">
        <v>24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2</v>
      </c>
      <c r="M12" s="23" t="s">
        <v>46</v>
      </c>
      <c r="N12" s="84">
        <v>0</v>
      </c>
      <c r="O12" s="74">
        <v>0</v>
      </c>
      <c r="P12" s="22" t="s">
        <v>48</v>
      </c>
      <c r="Q12" s="84">
        <v>13</v>
      </c>
      <c r="R12" s="84">
        <v>31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1</v>
      </c>
      <c r="O13" s="74">
        <v>1</v>
      </c>
      <c r="P13" s="22" t="s">
        <v>54</v>
      </c>
      <c r="Q13" s="84">
        <v>12</v>
      </c>
      <c r="R13" s="84">
        <v>23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1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2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4</v>
      </c>
      <c r="R15" s="84">
        <v>9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31</v>
      </c>
      <c r="L16" s="32">
        <v>32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1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1</v>
      </c>
      <c r="C17" s="74">
        <v>3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10</v>
      </c>
      <c r="R17" s="84">
        <v>11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4</v>
      </c>
      <c r="D18" s="26"/>
      <c r="E18" s="32"/>
      <c r="F18" s="32"/>
      <c r="G18" s="23" t="s">
        <v>72</v>
      </c>
      <c r="H18" s="84">
        <v>1</v>
      </c>
      <c r="I18" s="74">
        <v>0</v>
      </c>
      <c r="J18" s="22" t="s">
        <v>73</v>
      </c>
      <c r="K18" s="84">
        <v>4</v>
      </c>
      <c r="L18" s="32">
        <v>3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4</v>
      </c>
      <c r="L19" s="32">
        <v>4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8</v>
      </c>
      <c r="I20" s="74">
        <v>2</v>
      </c>
      <c r="J20" s="22" t="s">
        <v>81</v>
      </c>
      <c r="K20" s="84">
        <v>80</v>
      </c>
      <c r="L20" s="32">
        <v>64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</v>
      </c>
      <c r="C21" s="74">
        <v>1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11</v>
      </c>
      <c r="O21" s="74">
        <v>29</v>
      </c>
      <c r="P21" s="22" t="s">
        <v>83</v>
      </c>
      <c r="Q21" s="84">
        <v>13</v>
      </c>
      <c r="R21" s="84">
        <v>46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1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3</v>
      </c>
      <c r="P23" s="22" t="s">
        <v>90</v>
      </c>
      <c r="Q23" s="84">
        <v>4</v>
      </c>
      <c r="R23" s="84">
        <v>3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1</v>
      </c>
      <c r="P24" s="22" t="s">
        <v>93</v>
      </c>
      <c r="Q24" s="84">
        <v>1</v>
      </c>
      <c r="R24" s="84">
        <v>8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1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10</v>
      </c>
      <c r="L25" s="32">
        <v>10</v>
      </c>
      <c r="M25" s="23" t="s">
        <v>82</v>
      </c>
      <c r="N25" s="84">
        <v>9</v>
      </c>
      <c r="O25" s="74">
        <v>7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2</v>
      </c>
      <c r="C26" s="74">
        <v>5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3</v>
      </c>
      <c r="L26" s="32">
        <v>7</v>
      </c>
      <c r="M26" s="31"/>
      <c r="N26" s="32"/>
      <c r="O26" s="25"/>
      <c r="P26" s="22" t="s">
        <v>103</v>
      </c>
      <c r="Q26" s="84">
        <v>2</v>
      </c>
      <c r="R26" s="84">
        <v>10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19</v>
      </c>
      <c r="L27" s="32">
        <v>15</v>
      </c>
      <c r="M27" s="31"/>
      <c r="N27" s="32"/>
      <c r="O27" s="25"/>
      <c r="P27" s="22" t="s">
        <v>107</v>
      </c>
      <c r="Q27" s="84">
        <v>16</v>
      </c>
      <c r="R27" s="84">
        <v>16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1</v>
      </c>
      <c r="C28" s="74">
        <v>1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14</v>
      </c>
      <c r="L28" s="32">
        <v>16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1</v>
      </c>
      <c r="I29" s="74">
        <v>0</v>
      </c>
      <c r="J29" s="23" t="s">
        <v>69</v>
      </c>
      <c r="K29" s="84">
        <v>13</v>
      </c>
      <c r="L29" s="32">
        <v>31</v>
      </c>
      <c r="M29" s="31"/>
      <c r="N29" s="32"/>
      <c r="O29" s="25"/>
      <c r="P29" s="22" t="s">
        <v>175</v>
      </c>
      <c r="Q29" s="84">
        <v>8</v>
      </c>
      <c r="R29" s="84">
        <v>13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5</v>
      </c>
      <c r="L30" s="32">
        <v>3</v>
      </c>
      <c r="M30" s="27"/>
      <c r="N30" s="32"/>
      <c r="O30" s="25"/>
      <c r="P30" s="22" t="s">
        <v>114</v>
      </c>
      <c r="Q30" s="84">
        <v>0</v>
      </c>
      <c r="R30" s="84">
        <v>2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2</v>
      </c>
      <c r="L31" s="32">
        <v>7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1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14</v>
      </c>
      <c r="R33" s="84">
        <v>18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1</v>
      </c>
      <c r="I34" s="74">
        <v>2</v>
      </c>
      <c r="J34" s="29"/>
      <c r="K34" s="32"/>
      <c r="L34" s="32"/>
      <c r="M34" s="27"/>
      <c r="N34" s="32"/>
      <c r="O34" s="25"/>
      <c r="P34" s="22" t="s">
        <v>124</v>
      </c>
      <c r="Q34" s="84">
        <v>9</v>
      </c>
      <c r="R34" s="84">
        <v>15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5</v>
      </c>
      <c r="R35" s="84">
        <v>4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12</v>
      </c>
      <c r="C38" s="74">
        <v>2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2</v>
      </c>
      <c r="I40" s="74">
        <v>1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7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1</v>
      </c>
      <c r="I44" s="74">
        <v>1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24</v>
      </c>
      <c r="C48" s="74">
        <v>33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61</v>
      </c>
      <c r="C52" s="51">
        <f>SUM(C7:C51)</f>
        <v>65</v>
      </c>
      <c r="D52" s="34" t="s">
        <v>150</v>
      </c>
      <c r="E52" s="52">
        <f>SUM(E7:E51)</f>
        <v>184</v>
      </c>
      <c r="F52" s="52">
        <f>SUM(F7:F51)</f>
        <v>149</v>
      </c>
      <c r="G52" s="35" t="s">
        <v>150</v>
      </c>
      <c r="H52" s="52">
        <f>SUM(H7:H51)</f>
        <v>16</v>
      </c>
      <c r="I52" s="51">
        <f>SUM(I7:I51)</f>
        <v>6</v>
      </c>
      <c r="J52" s="35" t="s">
        <v>150</v>
      </c>
      <c r="K52" s="52">
        <f>SUM(K7:K51)</f>
        <v>222</v>
      </c>
      <c r="L52" s="52">
        <f>SUM(L7:L51)</f>
        <v>232</v>
      </c>
      <c r="M52" s="35" t="s">
        <v>150</v>
      </c>
      <c r="N52" s="52">
        <f>SUM(N7:N51)</f>
        <v>22</v>
      </c>
      <c r="O52" s="51">
        <f>SUM(O7:O51)</f>
        <v>44</v>
      </c>
      <c r="P52" s="35" t="s">
        <v>150</v>
      </c>
      <c r="Q52" s="52">
        <f>SUM(Q8:Q51)</f>
        <v>163</v>
      </c>
      <c r="R52" s="52">
        <f>SUM(R8:R51)</f>
        <v>270</v>
      </c>
      <c r="S52" s="34" t="s">
        <v>150</v>
      </c>
      <c r="T52" s="52">
        <f>SUM(T7:T51)</f>
        <v>22</v>
      </c>
      <c r="U52" s="51">
        <f>SUM(U7:U51)</f>
        <v>14</v>
      </c>
      <c r="V52" s="35" t="s">
        <v>150</v>
      </c>
      <c r="W52" s="52">
        <f>SUM(W7:W51)</f>
        <v>2</v>
      </c>
      <c r="X52" s="51">
        <f>SUM(X7:X51)</f>
        <v>1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48.41269841269841</v>
      </c>
      <c r="C53" s="49">
        <f>C52*100/B54</f>
        <v>51.58730158730159</v>
      </c>
      <c r="D53" s="37" t="s">
        <v>151</v>
      </c>
      <c r="E53" s="48">
        <f>E52*100/E54</f>
        <v>55.25525525525526</v>
      </c>
      <c r="F53" s="48">
        <f>F52*100/E54</f>
        <v>44.74474474474474</v>
      </c>
      <c r="G53" s="38" t="s">
        <v>151</v>
      </c>
      <c r="H53" s="48">
        <f>H52*100/H54</f>
        <v>72.72727272727273</v>
      </c>
      <c r="I53" s="49">
        <f>I52*100/H54</f>
        <v>27.272727272727273</v>
      </c>
      <c r="J53" s="38" t="s">
        <v>151</v>
      </c>
      <c r="K53" s="48">
        <f>K52*100/K54</f>
        <v>48.89867841409691</v>
      </c>
      <c r="L53" s="48">
        <f>L52*100/K54</f>
        <v>51.10132158590309</v>
      </c>
      <c r="M53" s="38" t="s">
        <v>151</v>
      </c>
      <c r="N53" s="48">
        <f>N52*100/N54</f>
        <v>33.333333333333336</v>
      </c>
      <c r="O53" s="49">
        <f>O52*100/N54</f>
        <v>66.66666666666667</v>
      </c>
      <c r="P53" s="38" t="s">
        <v>151</v>
      </c>
      <c r="Q53" s="48">
        <f>Q52*100/Q54</f>
        <v>37.64434180138568</v>
      </c>
      <c r="R53" s="49">
        <f>R52*100/Q54</f>
        <v>62.35565819861432</v>
      </c>
      <c r="S53" s="38" t="s">
        <v>151</v>
      </c>
      <c r="T53" s="48">
        <f>T52*100/T54</f>
        <v>61.111111111111114</v>
      </c>
      <c r="U53" s="49">
        <f>U52*100/T54</f>
        <v>38.888888888888886</v>
      </c>
      <c r="V53" s="38" t="s">
        <v>151</v>
      </c>
      <c r="W53" s="48">
        <f>W52*100/W54</f>
        <v>66.66666666666667</v>
      </c>
      <c r="X53" s="49">
        <f>X52*100/W54</f>
        <v>33.333333333333336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126</v>
      </c>
      <c r="C54" s="103"/>
      <c r="D54" s="3" t="s">
        <v>152</v>
      </c>
      <c r="E54" s="118">
        <f>SUM(E52:F52)</f>
        <v>333</v>
      </c>
      <c r="F54" s="101"/>
      <c r="G54" s="4" t="s">
        <v>152</v>
      </c>
      <c r="H54" s="119">
        <f>SUM(H52:I52)</f>
        <v>22</v>
      </c>
      <c r="I54" s="120"/>
      <c r="J54" s="5" t="s">
        <v>152</v>
      </c>
      <c r="K54" s="121">
        <f>SUM(K52:L52)</f>
        <v>454</v>
      </c>
      <c r="L54" s="122"/>
      <c r="M54" s="6" t="s">
        <v>152</v>
      </c>
      <c r="N54" s="104">
        <f>SUM(N52:O52)</f>
        <v>66</v>
      </c>
      <c r="O54" s="105"/>
      <c r="P54" s="7" t="s">
        <v>152</v>
      </c>
      <c r="Q54" s="106">
        <f>SUM(Q52:R52)</f>
        <v>433</v>
      </c>
      <c r="R54" s="101"/>
      <c r="S54" s="8" t="s">
        <v>152</v>
      </c>
      <c r="T54" s="107">
        <f>SUM(T52:U52)</f>
        <v>36</v>
      </c>
      <c r="U54" s="103"/>
      <c r="V54" s="9" t="s">
        <v>152</v>
      </c>
      <c r="W54" s="116">
        <f>SUM(W52:X52)</f>
        <v>3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355</v>
      </c>
      <c r="I55" s="95"/>
      <c r="J55" s="96" t="s">
        <v>152</v>
      </c>
      <c r="K55" s="97"/>
      <c r="L55" s="97"/>
      <c r="M55" s="97"/>
      <c r="N55" s="98">
        <f>SUM(K54+N54)</f>
        <v>520</v>
      </c>
      <c r="O55" s="99"/>
      <c r="P55" s="100" t="s">
        <v>152</v>
      </c>
      <c r="Q55" s="93"/>
      <c r="R55" s="93"/>
      <c r="S55" s="101"/>
      <c r="T55" s="102">
        <f>SUM(Q54+T54)</f>
        <v>469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V5:X5"/>
    <mergeCell ref="Y5:AA5"/>
    <mergeCell ref="M2:O2"/>
    <mergeCell ref="S2:U2"/>
    <mergeCell ref="M3:O3"/>
    <mergeCell ref="S3:U3"/>
    <mergeCell ref="J5:O5"/>
    <mergeCell ref="P5:U5"/>
    <mergeCell ref="T55:U55"/>
    <mergeCell ref="A5:C5"/>
    <mergeCell ref="D5:I5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A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bestFit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4" width="3.8515625" style="1" bestFit="1" customWidth="1"/>
    <col min="15" max="15" width="4.5742187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4" width="3.421875" style="1" bestFit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444004</v>
      </c>
      <c r="Q2" s="66" t="s">
        <v>157</v>
      </c>
      <c r="R2" s="55"/>
      <c r="S2" s="127" t="s">
        <v>1</v>
      </c>
      <c r="T2" s="128"/>
      <c r="U2" s="128"/>
      <c r="V2" s="73">
        <f>Alella!V2+'Arenys de Mar'!V2+'Arenys de Munt'!V2+Argentona!V2+'Cabrera de Mar'!V2+Cabrils!V2+'Caldes d''Estrac'!V2+Calella!V2+'Canet de Mar'!V2+Dosrius!V2+'Malgrat de Mar'!V2+'El Masnou'!V2+Mataró!V2+Montgat!V2+Òrrius!V2+Palafolls!V2+'Pineda de Mar'!V2+'Premià de Dalt'!V2+'Premià de Mar'!V2+'Sant Andreu de Llavaneres'!V2+'Sant Cebrià de Vallalta'!V2+'Sant Iscle de Vallalta'!V2+'Sant Pol de Mar'!V2+'Sant Vicenç de Montalt'!V2+'Santa Susanna'!V2+Teià!V2+Tiana!V2+Tordera!V2+'Vilassar de Dalt'!V2+'Vilassar de Mar'!V2</f>
        <v>219697</v>
      </c>
      <c r="W2" s="42"/>
      <c r="X2" s="69" t="s">
        <v>2</v>
      </c>
      <c r="Y2" s="70"/>
      <c r="Z2" s="123">
        <f>Alella!Z2+'Arenys de Mar'!Z2+'Arenys de Munt'!Z2+Argentona!Z2+'Cabrera de Mar'!Z2+Cabrils!Z2+'Caldes d''Estrac'!Z2+Calella!Z2+'Canet de Mar'!Z2+Dosrius!Z2+'Malgrat de Mar'!Z2+'El Masnou'!Z2+Mataró!Z2+Montgat!Z2+Òrrius!Z2+Palafolls!Z2+'Pineda de Mar'!Z2+'Premià de Dalt'!Z2+'Premià de Mar'!Z2+'Sant Andreu de Llavaneres'!Z2+'Sant Cebrià de Vallalta'!Z2+'Sant Iscle de Vallalta'!Z2+'Sant Pol de Mar'!Z2+'Sant Vicenç de Montalt'!Z2+'Santa Susanna'!Z2+Teià!Z2+Tiana!Z2+Tordera!Z2+'Vilassar de Dalt'!Z2+'Vilassar de Mar'!Z2</f>
        <v>224307</v>
      </c>
      <c r="AA2" s="124"/>
    </row>
    <row r="3" spans="1:27" s="54" customFormat="1" ht="11.25" customHeight="1" thickBot="1">
      <c r="A3" s="39" t="s">
        <v>185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48564</v>
      </c>
      <c r="Q3" s="89">
        <f>P3*100/P2</f>
        <v>10.93773929964595</v>
      </c>
      <c r="R3" s="58"/>
      <c r="S3" s="129" t="s">
        <v>3</v>
      </c>
      <c r="T3" s="130"/>
      <c r="U3" s="131"/>
      <c r="V3" s="68">
        <f>SUM(B52+E52+H52+K52+N52+Q52+T52+W52+Z52)</f>
        <v>24943</v>
      </c>
      <c r="W3" s="58"/>
      <c r="X3" s="71" t="s">
        <v>3</v>
      </c>
      <c r="Y3" s="72"/>
      <c r="Z3" s="114">
        <f>SUM(C52+F52+I52+L52+O52+R52+U52+X52+AA52)</f>
        <v>23621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f>'Vilassar de Mar'!B7+'Vilassar de Dalt'!B7+Tordera!B7+Tiana!B7+Teià!B7+'Santa Susanna'!B7+'Sant Vicenç de Montalt'!B7+'Sant Pol de Mar'!B7+'Sant Iscle de Vallalta'!B7+'Sant Cebrià de Vallalta'!B7+'Sant Andreu de Llavaneres'!B7+'Premià de Mar'!B7+'Premià de Dalt'!B7+'Pineda de Mar'!B7+Palafolls!B7+Òrrius!B7+Montgat!B7+Mataró!B7+'El Masnou'!B7+'Malgrat de Mar'!B7+Dosrius!B7+'Canet de Mar'!B7+Calella!B7+'Caldes d''Estrac'!B7+Cabrils!B7+'Cabrera de Mar'!B7+Argentona!B7+'Arenys de Munt'!B7+'Arenys de Mar'!B7+Alella!B7</f>
        <v>1</v>
      </c>
      <c r="C7" s="74">
        <f>'Vilassar de Mar'!C7+'Vilassar de Dalt'!C7+Tordera!C7+Tiana!C7+Teià!C7+'Santa Susanna'!C7+'Sant Vicenç de Montalt'!C7+'Sant Pol de Mar'!C7+'Sant Iscle de Vallalta'!C7+'Sant Cebrià de Vallalta'!C7+'Sant Andreu de Llavaneres'!C7+'Premià de Mar'!C7+'Premià de Dalt'!C7+'Pineda de Mar'!C7+Palafolls!C7+Òrrius!C7+Montgat!C7+Mataró!C7+'El Masnou'!C7+'Malgrat de Mar'!C7+Dosrius!C7+'Canet de Mar'!C7+Calella!C7+'Caldes d''Estrac'!C7+Cabrils!C7+'Cabrera de Mar'!C7+Argentona!C7+'Arenys de Munt'!C7+'Arenys de Mar'!C7+Alella!C7</f>
        <v>5</v>
      </c>
      <c r="D7" s="20" t="s">
        <v>19</v>
      </c>
      <c r="E7" s="84">
        <f>'Vilassar de Mar'!E7+'Vilassar de Dalt'!E7+Tordera!E7+Tiana!E7+Teià!E7+'Santa Susanna'!E7+'Sant Vicenç de Montalt'!E7+'Sant Pol de Mar'!E7+'Sant Iscle de Vallalta'!E7+'Sant Cebrià de Vallalta'!E7+'Sant Andreu de Llavaneres'!E7+'Premià de Mar'!E7+'Premià de Dalt'!E7+'Pineda de Mar'!E7+Palafolls!E7+Òrrius!E7+Montgat!E7+Mataró!F7+'El Masnou'!E7+'Malgrat de Mar'!E7+Dosrius!E7+'Canet de Mar'!E7+Calella!E7+'Caldes d''Estrac'!E7+Cabrils!E7+'Cabrera de Mar'!E7+Argentona!E7+'Arenys de Munt'!E7+'Arenys de Mar'!E7+Alella!E7</f>
        <v>128</v>
      </c>
      <c r="F7" s="84">
        <f>'Vilassar de Mar'!F7+'Vilassar de Dalt'!F7+Tordera!F7+Tiana!F7+Teià!F7+'Santa Susanna'!F7+'Sant Vicenç de Montalt'!F7+'Sant Pol de Mar'!F7+'Sant Iscle de Vallalta'!F7+'Sant Cebrià de Vallalta'!F7+'Sant Andreu de Llavaneres'!F7+'Premià de Mar'!F7+'Premià de Dalt'!F7+'Pineda de Mar'!F7+Palafolls!F7+Òrrius!F7+Montgat!F7+Mataró!E7+'El Masnou'!F7+'Malgrat de Mar'!F7+Dosrius!F7+'Canet de Mar'!F7+Calella!F7+'Caldes d''Estrac'!F7+Cabrils!F7+'Cabrera de Mar'!F7+Argentona!F7+'Arenys de Munt'!F7+'Arenys de Mar'!F7+Alella!F7</f>
        <v>127</v>
      </c>
      <c r="G7" s="21" t="s">
        <v>18</v>
      </c>
      <c r="H7" s="84">
        <f>'Vilassar de Mar'!H7+'Vilassar de Dalt'!H7+Tordera!H7+Tiana!H7+Teià!H7+'Santa Susanna'!H7+'Sant Vicenç de Montalt'!H7+'Sant Pol de Mar'!H7+'Sant Iscle de Vallalta'!H7+'Sant Cebrià de Vallalta'!H7+'Sant Andreu de Llavaneres'!H7+'Premià de Mar'!H7+'Premià de Dalt'!H7+'Pineda de Mar'!H7+Palafolls!H7+Òrrius!H7+Montgat!H7+Mataró!H7+'El Masnou'!H7+'Malgrat de Mar'!H7+Dosrius!H7+'Canet de Mar'!H7+Calella!H7+'Caldes d''Estrac'!H7+Cabrils!H7+'Cabrera de Mar'!H7+Argentona!H7+'Arenys de Munt'!H7+'Arenys de Mar'!H7+Alella!H7</f>
        <v>0</v>
      </c>
      <c r="I7" s="74">
        <f>'Vilassar de Mar'!I7+'Vilassar de Dalt'!I7+Tordera!I7+Tiana!I7+Teià!I7+'Santa Susanna'!I7+'Sant Vicenç de Montalt'!I7+'Sant Pol de Mar'!I7+'Sant Iscle de Vallalta'!I7+'Sant Cebrià de Vallalta'!I7+'Sant Andreu de Llavaneres'!I7+'Premià de Mar'!I7+'Premià de Dalt'!I7+'Pineda de Mar'!I7+Palafolls!I7+Òrrius!I7+Montgat!I7+Mataró!I7+'El Masnou'!I7+'Malgrat de Mar'!I7+Dosrius!I7+'Canet de Mar'!I7+Calella!I7+'Caldes d''Estrac'!I7+Cabrils!I7+'Cabrera de Mar'!I7+Argentona!I7+'Arenys de Munt'!I7+'Arenys de Mar'!I7+Alella!I7</f>
        <v>0</v>
      </c>
      <c r="J7" s="20" t="s">
        <v>20</v>
      </c>
      <c r="K7" s="84">
        <f>'Vilassar de Mar'!K7+'Vilassar de Dalt'!K7+Tordera!K7+Tiana!K7+Teià!K7+'Santa Susanna'!K7+'Sant Vicenç de Montalt'!K7+'Sant Pol de Mar'!K7+'Sant Iscle de Vallalta'!K7+'Sant Cebrià de Vallalta'!K7+'Sant Andreu de Llavaneres'!K7+'Premià de Mar'!K7+'Premià de Dalt'!K7+'Pineda de Mar'!K7+Palafolls!K7+Òrrius!K7+Montgat!K7+Mataró!K7+'El Masnou'!K7+'Malgrat de Mar'!K7+Dosrius!K7+'Canet de Mar'!K7+Calella!K7+'Caldes d''Estrac'!K7+Cabrils!K7+'Cabrera de Mar'!K7+Argentona!K7+'Arenys de Munt'!K7+'Arenys de Mar'!K7+Alella!K7</f>
        <v>535</v>
      </c>
      <c r="L7" s="84">
        <f>'Vilassar de Mar'!L7+'Vilassar de Dalt'!L7+Tordera!L7+Tiana!L7+Teià!L7+'Santa Susanna'!L7+'Sant Vicenç de Montalt'!L7+'Sant Pol de Mar'!L7+'Sant Iscle de Vallalta'!L7+'Sant Cebrià de Vallalta'!L7+'Sant Andreu de Llavaneres'!L7+'Premià de Mar'!L7+'Premià de Dalt'!L7+'Pineda de Mar'!L7+Palafolls!L7+Òrrius!L7+Montgat!L7+Mataró!L7+'El Masnou'!L7+'Malgrat de Mar'!L7+Dosrius!L7+'Canet de Mar'!L7+Calella!L7+'Caldes d''Estrac'!L7+Cabrils!L7+'Cabrera de Mar'!L7+Argentona!L7+'Arenys de Munt'!L7+'Arenys de Mar'!L7+Alella!L7</f>
        <v>559</v>
      </c>
      <c r="M7" s="21" t="s">
        <v>18</v>
      </c>
      <c r="N7" s="84">
        <f>'Vilassar de Mar'!N7+'Vilassar de Dalt'!N7+Tordera!N7+Tiana!N7+Teià!N7+'Santa Susanna'!N7+'Sant Vicenç de Montalt'!N7+'Sant Pol de Mar'!N7+'Sant Iscle de Vallalta'!N7+'Sant Cebrià de Vallalta'!N7+'Sant Andreu de Llavaneres'!N7+'Premià de Mar'!N7+'Premià de Dalt'!N7+'Pineda de Mar'!N7+Palafolls!N7+Òrrius!N7+Montgat!N7+Mataró!N7+'El Masnou'!N7+'Malgrat de Mar'!N7+Dosrius!N7+'Canet de Mar'!N7+Calella!N7+'Caldes d''Estrac'!N7+Cabrils!N7+'Cabrera de Mar'!N7+Argentona!N7+'Arenys de Munt'!N7+'Arenys de Mar'!N7+Alella!N7</f>
        <v>1</v>
      </c>
      <c r="O7" s="74">
        <f>'Vilassar de Mar'!O7+'Vilassar de Dalt'!O7+Tordera!O7+Tiana!O7+Teià!O7+'Santa Susanna'!O7+'Sant Vicenç de Montalt'!O7+'Sant Pol de Mar'!O7+'Sant Iscle de Vallalta'!O7+'Sant Cebrià de Vallalta'!O7+'Sant Andreu de Llavaneres'!O7+'Premià de Mar'!O7+'Premià de Dalt'!O7+'Pineda de Mar'!O7+Palafolls!O7+Òrrius!O7+Montgat!O7+Mataró!O7+'El Masnou'!O7+'Malgrat de Mar'!O7+Dosrius!O7+'Canet de Mar'!O7+Calella!O7+'Caldes d''Estrac'!O7+Cabrils!O7+'Cabrera de Mar'!O7+Argentona!O7+'Arenys de Munt'!O7+'Arenys de Mar'!O7+Alella!O7</f>
        <v>0</v>
      </c>
      <c r="P7" s="22" t="s">
        <v>214</v>
      </c>
      <c r="Q7" s="84">
        <f>'Vilassar de Mar'!Q7+'Vilassar de Dalt'!Q7+Tordera!Q7+Tiana!Q7+Teià!Q7+'Santa Susanna'!Q7+'Sant Vicenç de Montalt'!Q7+'Sant Pol de Mar'!Q7+'Sant Iscle de Vallalta'!Q7+'Sant Cebrià de Vallalta'!Q7+'Sant Andreu de Llavaneres'!Q7+'Premià de Mar'!Q7+'Premià de Dalt'!Q7+'Pineda de Mar'!Q7+Palafolls!Q7+Òrrius!Q7+Montgat!Q7+Mataró!Q7+'El Masnou'!Q7+'Malgrat de Mar'!Q7+Dosrius!Q7+'Canet de Mar'!Q7+Calella!Q7+'Caldes d''Estrac'!Q7+Cabrils!Q7+'Cabrera de Mar'!Q7+Argentona!Q7+'Arenys de Munt'!Q7+'Arenys de Mar'!Q7+Alella!Q7</f>
        <v>0</v>
      </c>
      <c r="R7" s="84">
        <f>'Vilassar de Mar'!R7+'Vilassar de Dalt'!R7+Tordera!R7+Tiana!R7+Teià!R7+'Santa Susanna'!R7+'Sant Vicenç de Montalt'!R7+'Sant Pol de Mar'!R7+'Sant Iscle de Vallalta'!R7+'Sant Cebrià de Vallalta'!R7+'Sant Andreu de Llavaneres'!R7+'Premià de Mar'!R7+'Premià de Dalt'!R7+'Pineda de Mar'!R7+Palafolls!R7+Òrrius!R7+Montgat!R7+Mataró!R7+'El Masnou'!R7+'Malgrat de Mar'!R7+Dosrius!R7+'Canet de Mar'!R7+Calella!R7+'Caldes d''Estrac'!R7+Cabrils!R7+'Cabrera de Mar'!R7+Argentona!R7+'Arenys de Munt'!R7+'Arenys de Mar'!R7+Alella!R7</f>
        <v>0</v>
      </c>
      <c r="S7" s="21" t="s">
        <v>23</v>
      </c>
      <c r="T7" s="84">
        <f>'Vilassar de Mar'!T7+'Vilassar de Dalt'!T7+Tordera!T7+Tiana!T7+Teià!T7+'Santa Susanna'!T7+'Sant Vicenç de Montalt'!T7+'Sant Pol de Mar'!T7+'Sant Iscle de Vallalta'!T7+'Sant Cebrià de Vallalta'!T7+'Sant Andreu de Llavaneres'!T7+'Premià de Mar'!T7+'Premià de Dalt'!T7+'Pineda de Mar'!T7+Palafolls!T7+Òrrius!T7+Montgat!T7+Mataró!T7+'El Masnou'!T7+'Malgrat de Mar'!T7+Dosrius!T7+'Canet de Mar'!T7+Calella!T7+'Caldes d''Estrac'!T7+Cabrils!T7+'Cabrera de Mar'!T7+Argentona!T7+'Arenys de Munt'!T7+'Arenys de Mar'!T7+Alella!T7</f>
        <v>29</v>
      </c>
      <c r="U7" s="74">
        <f>'Vilassar de Mar'!U7+'Vilassar de Dalt'!U7+Tordera!U7+Tiana!U7+Teià!U7+'Santa Susanna'!U7+'Sant Vicenç de Montalt'!U7+'Sant Pol de Mar'!U7+'Sant Iscle de Vallalta'!U7+'Sant Cebrià de Vallalta'!U7+'Sant Andreu de Llavaneres'!U7+'Premià de Mar'!U7+'Premià de Dalt'!U7+'Pineda de Mar'!U7+Palafolls!U7+Òrrius!U7+Montgat!U7+Mataró!U7+'El Masnou'!U7+'Malgrat de Mar'!U7+Dosrius!U7+'Canet de Mar'!U7+Calella!U7+'Caldes d''Estrac'!U7+Cabrils!U7+'Cabrera de Mar'!U7+Argentona!U7+'Arenys de Munt'!U7+'Arenys de Mar'!U7+Alella!U7</f>
        <v>30</v>
      </c>
      <c r="V7" s="20" t="s">
        <v>24</v>
      </c>
      <c r="W7" s="84">
        <f>'Vilassar de Mar'!W7+'Vilassar de Dalt'!W7+Tordera!W7+Tiana!W7+Teià!W7+'Santa Susanna'!W7+'Sant Vicenç de Montalt'!W7+'Sant Pol de Mar'!W7+'Sant Iscle de Vallalta'!W7+'Sant Cebrià de Vallalta'!W7+'Sant Andreu de Llavaneres'!W7+'Premià de Mar'!W7+'Premià de Dalt'!W7+'Pineda de Mar'!W7+Palafolls!W7+Òrrius!W7+Montgat!W7+Mataró!W7+'El Masnou'!W7+'Malgrat de Mar'!W7+Dosrius!W7+'Canet de Mar'!W7+Calella!W7+'Caldes d''Estrac'!W7+Cabrils!W7+'Cabrera de Mar'!W7+Argentona!W7+'Arenys de Munt'!W7+'Arenys de Mar'!W7+Alella!W7</f>
        <v>19</v>
      </c>
      <c r="X7" s="74">
        <f>'Vilassar de Mar'!X7+'Vilassar de Dalt'!X7+Tordera!X7+Tiana!X7+Teià!X7+'Santa Susanna'!X7+'Sant Vicenç de Montalt'!X7+'Sant Pol de Mar'!X7+'Sant Iscle de Vallalta'!X7+'Sant Cebrià de Vallalta'!X7+'Sant Andreu de Llavaneres'!X7+'Premià de Mar'!X7+'Premià de Dalt'!X7+'Pineda de Mar'!X7+Palafolls!X7+Òrrius!X7+Montgat!X7+Mataró!X7+'El Masnou'!X7+'Malgrat de Mar'!X7+Dosrius!X7+'Canet de Mar'!X7+Calella!X7+'Caldes d''Estrac'!X7+Cabrils!X7+'Cabrera de Mar'!X7+Argentona!X7+'Arenys de Munt'!X7+'Arenys de Mar'!X7+Alella!X7</f>
        <v>15</v>
      </c>
      <c r="Y7" s="20" t="s">
        <v>25</v>
      </c>
      <c r="Z7" s="84">
        <f>'Vilassar de Mar'!Z7+'Vilassar de Dalt'!Z7+Tordera!Z7+Tiana!Z7+Teià!Z7+'Santa Susanna'!Z7+'Sant Vicenç de Montalt'!Z7+'Sant Pol de Mar'!Z7+'Sant Iscle de Vallalta'!Z7+'Sant Cebrià de Vallalta'!Z7+'Sant Andreu de Llavaneres'!Z7+'Premià de Mar'!Z7+'Premià de Dalt'!Z7+'Pineda de Mar'!Z7+Palafolls!Z7+Òrrius!Z7+Montgat!Z7+Mataró!Z7+'El Masnou'!Z7+'Malgrat de Mar'!Z7+Dosrius!Z7+'Canet de Mar'!Z7+Calella!Z7+'Caldes d''Estrac'!Z7+Cabrils!Z7+'Cabrera de Mar'!Z7+Argentona!Z7+'Arenys de Munt'!Z7+'Arenys de Mar'!Z7+Alella!Z7</f>
        <v>2</v>
      </c>
      <c r="AA7" s="86">
        <f>'Vilassar de Mar'!AA7+'Vilassar de Dalt'!AA7+Tordera!AA7+Tiana!AA7+Teià!AA7+'Santa Susanna'!AA7+'Sant Vicenç de Montalt'!AA7+'Sant Pol de Mar'!AA7+'Sant Iscle de Vallalta'!AA7+'Sant Cebrià de Vallalta'!AA7+'Sant Andreu de Llavaneres'!AA7+'Premià de Mar'!AA7+'Premià de Dalt'!AA7+'Pineda de Mar'!AA7+Palafolls!AA7+Òrrius!AA7+Montgat!AA7+Mataró!AA7+'El Masnou'!AA7+'Malgrat de Mar'!AA7+Dosrius!AA7+'Canet de Mar'!AA7+Calella!AA7+'Caldes d''Estrac'!AA7+Cabrils!AA7+'Cabrera de Mar'!AA7+Argentona!AA7+'Arenys de Munt'!AA7+'Arenys de Mar'!AA7+Alella!AA7</f>
        <v>0</v>
      </c>
    </row>
    <row r="8" spans="1:27" ht="12.75" customHeight="1">
      <c r="A8" s="24" t="s">
        <v>159</v>
      </c>
      <c r="B8" s="84">
        <f>'Vilassar de Mar'!B8+'Vilassar de Dalt'!B8+Tordera!B8+Tiana!B8+Teià!B8+'Santa Susanna'!B8+'Sant Vicenç de Montalt'!B8+'Sant Pol de Mar'!B8+'Sant Iscle de Vallalta'!B8+'Sant Cebrià de Vallalta'!B8+'Sant Andreu de Llavaneres'!B8+'Premià de Mar'!B8+'Premià de Dalt'!B8+'Pineda de Mar'!B8+Palafolls!B8+Òrrius!B8+Montgat!B8+Mataró!B8+'El Masnou'!B8+'Malgrat de Mar'!B8+Dosrius!B8+'Canet de Mar'!B8+Calella!B8+'Caldes d''Estrac'!B8+Cabrils!B8+'Cabrera de Mar'!B8+Argentona!B8+'Arenys de Munt'!B8+'Arenys de Mar'!B8+Alella!B8</f>
        <v>0</v>
      </c>
      <c r="C8" s="74">
        <f>'Vilassar de Mar'!C8+'Vilassar de Dalt'!C8+Tordera!C8+Tiana!C8+Teià!C8+'Santa Susanna'!C8+'Sant Vicenç de Montalt'!C8+'Sant Pol de Mar'!C8+'Sant Iscle de Vallalta'!C8+'Sant Cebrià de Vallalta'!C8+'Sant Andreu de Llavaneres'!C8+'Premià de Mar'!C8+'Premià de Dalt'!C8+'Pineda de Mar'!C8+Palafolls!C8+Òrrius!C8+Montgat!C8+Mataró!C8+'El Masnou'!C8+'Malgrat de Mar'!C8+Dosrius!C8+'Canet de Mar'!C8+Calella!C8+'Caldes d''Estrac'!C8+Cabrils!C8+'Cabrera de Mar'!C8+Argentona!C8+'Arenys de Munt'!C8+'Arenys de Mar'!C8+Alella!C8</f>
        <v>0</v>
      </c>
      <c r="D8" s="22" t="s">
        <v>26</v>
      </c>
      <c r="E8" s="84">
        <f>'Vilassar de Mar'!E8+'Vilassar de Dalt'!E8+Tordera!E8+Tiana!E8+Teià!E8+'Santa Susanna'!E8+'Sant Vicenç de Montalt'!E8+'Sant Pol de Mar'!E8+'Sant Iscle de Vallalta'!E8+'Sant Cebrià de Vallalta'!E8+'Sant Andreu de Llavaneres'!E8+'Premià de Mar'!E8+'Premià de Dalt'!E8+'Pineda de Mar'!E8+Palafolls!E8+Òrrius!E8+Montgat!E8+Mataró!F8+'El Masnou'!E8+'Malgrat de Mar'!E8+Dosrius!E8+'Canet de Mar'!E8+Calella!E8+'Caldes d''Estrac'!E8+Cabrils!E8+'Cabrera de Mar'!E8+Argentona!E8+'Arenys de Munt'!E8+'Arenys de Mar'!E8+Alella!E8</f>
        <v>11</v>
      </c>
      <c r="F8" s="84">
        <f>'Vilassar de Mar'!F8+'Vilassar de Dalt'!F8+Tordera!F8+Tiana!F8+Teià!F8+'Santa Susanna'!F8+'Sant Vicenç de Montalt'!F8+'Sant Pol de Mar'!F8+'Sant Iscle de Vallalta'!F8+'Sant Cebrià de Vallalta'!F8+'Sant Andreu de Llavaneres'!F8+'Premià de Mar'!F8+'Premià de Dalt'!F8+'Pineda de Mar'!F8+Palafolls!F8+Òrrius!F8+Montgat!F8+Mataró!E8+'El Masnou'!F8+'Malgrat de Mar'!F8+Dosrius!F8+'Canet de Mar'!F8+Calella!F8+'Caldes d''Estrac'!F8+Cabrils!F8+'Cabrera de Mar'!F8+Argentona!F8+'Arenys de Munt'!F8+'Arenys de Mar'!F8+Alella!F8</f>
        <v>8</v>
      </c>
      <c r="G8" s="23" t="s">
        <v>27</v>
      </c>
      <c r="H8" s="84">
        <f>'Vilassar de Mar'!H8+'Vilassar de Dalt'!H8+Tordera!H8+Tiana!H8+Teià!H8+'Santa Susanna'!H8+'Sant Vicenç de Montalt'!H8+'Sant Pol de Mar'!H8+'Sant Iscle de Vallalta'!H8+'Sant Cebrià de Vallalta'!H8+'Sant Andreu de Llavaneres'!H8+'Premià de Mar'!H8+'Premià de Dalt'!H8+'Pineda de Mar'!H8+Palafolls!H8+Òrrius!H8+Montgat!H8+Mataró!H8+'El Masnou'!H8+'Malgrat de Mar'!H8+Dosrius!H8+'Canet de Mar'!H8+Calella!H8+'Caldes d''Estrac'!H8+Cabrils!H8+'Cabrera de Mar'!H8+Argentona!H8+'Arenys de Munt'!H8+'Arenys de Mar'!H8+Alella!H8</f>
        <v>1</v>
      </c>
      <c r="I8" s="74">
        <f>'Vilassar de Mar'!I8+'Vilassar de Dalt'!I8+Tordera!I8+Tiana!I8+Teià!I8+'Santa Susanna'!I8+'Sant Vicenç de Montalt'!I8+'Sant Pol de Mar'!I8+'Sant Iscle de Vallalta'!I8+'Sant Cebrià de Vallalta'!I8+'Sant Andreu de Llavaneres'!I8+'Premià de Mar'!I8+'Premià de Dalt'!I8+'Pineda de Mar'!I8+Palafolls!I8+Òrrius!I8+Montgat!I8+Mataró!I8+'El Masnou'!I8+'Malgrat de Mar'!I8+Dosrius!I8+'Canet de Mar'!I8+Calella!I8+'Caldes d''Estrac'!I8+Cabrils!I8+'Cabrera de Mar'!I8+Argentona!I8+'Arenys de Munt'!I8+'Arenys de Mar'!I8+Alella!I8</f>
        <v>1</v>
      </c>
      <c r="J8" s="22" t="s">
        <v>28</v>
      </c>
      <c r="K8" s="84">
        <f>'Vilassar de Mar'!K8+'Vilassar de Dalt'!K8+Tordera!K8+Tiana!K8+Teià!K8+'Santa Susanna'!K8+'Sant Vicenç de Montalt'!K8+'Sant Pol de Mar'!K8+'Sant Iscle de Vallalta'!K8+'Sant Cebrià de Vallalta'!K8+'Sant Andreu de Llavaneres'!K8+'Premià de Mar'!K8+'Premià de Dalt'!K8+'Pineda de Mar'!K8+Palafolls!K8+Òrrius!K8+Montgat!K8+Mataró!K8+'El Masnou'!K8+'Malgrat de Mar'!K8+Dosrius!K8+'Canet de Mar'!K8+Calella!K8+'Caldes d''Estrac'!K8+Cabrils!K8+'Cabrera de Mar'!K8+Argentona!K8+'Arenys de Munt'!K8+'Arenys de Mar'!K8+Alella!K8</f>
        <v>42</v>
      </c>
      <c r="L8" s="84">
        <f>'Vilassar de Mar'!L8+'Vilassar de Dalt'!L8+Tordera!L8+Tiana!L8+Teià!L8+'Santa Susanna'!L8+'Sant Vicenç de Montalt'!L8+'Sant Pol de Mar'!L8+'Sant Iscle de Vallalta'!L8+'Sant Cebrià de Vallalta'!L8+'Sant Andreu de Llavaneres'!L8+'Premià de Mar'!L8+'Premià de Dalt'!L8+'Pineda de Mar'!L8+Palafolls!L8+Òrrius!L8+Montgat!L8+Mataró!L8+'El Masnou'!L8+'Malgrat de Mar'!L8+Dosrius!L8+'Canet de Mar'!L8+Calella!L8+'Caldes d''Estrac'!L8+Cabrils!L8+'Cabrera de Mar'!L8+Argentona!L8+'Arenys de Munt'!L8+'Arenys de Mar'!L8+Alella!L8</f>
        <v>48</v>
      </c>
      <c r="M8" s="21" t="s">
        <v>21</v>
      </c>
      <c r="N8" s="84">
        <f>'Vilassar de Mar'!N8+'Vilassar de Dalt'!N8+Tordera!N8+Tiana!N8+Teià!N8+'Santa Susanna'!N8+'Sant Vicenç de Montalt'!N8+'Sant Pol de Mar'!N8+'Sant Iscle de Vallalta'!N8+'Sant Cebrià de Vallalta'!N8+'Sant Andreu de Llavaneres'!N8+'Premià de Mar'!N8+'Premià de Dalt'!N8+'Pineda de Mar'!N8+Palafolls!N8+Òrrius!N8+Montgat!N8+Mataró!N8+'El Masnou'!N8+'Malgrat de Mar'!N8+Dosrius!N8+'Canet de Mar'!N8+Calella!N8+'Caldes d''Estrac'!N8+Cabrils!N8+'Cabrera de Mar'!N8+Argentona!N8+'Arenys de Munt'!N8+'Arenys de Mar'!N8+Alella!N8</f>
        <v>11</v>
      </c>
      <c r="O8" s="74">
        <f>'Vilassar de Mar'!O8+'Vilassar de Dalt'!O8+Tordera!O8+Tiana!O8+Teià!O8+'Santa Susanna'!O8+'Sant Vicenç de Montalt'!O8+'Sant Pol de Mar'!O8+'Sant Iscle de Vallalta'!O8+'Sant Cebrià de Vallalta'!O8+'Sant Andreu de Llavaneres'!O8+'Premià de Mar'!O8+'Premià de Dalt'!O8+'Pineda de Mar'!O8+Palafolls!O8+Òrrius!O8+Montgat!O8+Mataró!O8+'El Masnou'!O8+'Malgrat de Mar'!O8+Dosrius!O8+'Canet de Mar'!O8+Calella!O8+'Caldes d''Estrac'!O8+Cabrils!O8+'Cabrera de Mar'!O8+Argentona!O8+'Arenys de Munt'!O8+'Arenys de Mar'!O8+Alella!O8</f>
        <v>9</v>
      </c>
      <c r="P8" s="20" t="s">
        <v>22</v>
      </c>
      <c r="Q8" s="84">
        <f>'Vilassar de Mar'!Q8+'Vilassar de Dalt'!Q8+Tordera!Q8+Tiana!Q8+Teià!Q8+'Santa Susanna'!Q8+'Sant Vicenç de Montalt'!Q8+'Sant Pol de Mar'!Q8+'Sant Iscle de Vallalta'!Q8+'Sant Cebrià de Vallalta'!Q8+'Sant Andreu de Llavaneres'!Q8+'Premià de Mar'!Q8+'Premià de Dalt'!Q8+'Pineda de Mar'!Q8+Palafolls!Q8+Òrrius!Q8+Montgat!Q8+Mataró!Q8+'El Masnou'!Q8+'Malgrat de Mar'!Q8+Dosrius!Q8+'Canet de Mar'!Q8+Calella!Q8+'Caldes d''Estrac'!Q8+Cabrils!Q8+'Cabrera de Mar'!Q8+Argentona!Q8+'Arenys de Munt'!Q8+'Arenys de Mar'!Q8+Alella!Q8</f>
        <v>697</v>
      </c>
      <c r="R8" s="84">
        <f>'Vilassar de Mar'!R8+'Vilassar de Dalt'!R8+Tordera!R8+Tiana!R8+Teià!R8+'Santa Susanna'!R8+'Sant Vicenç de Montalt'!R8+'Sant Pol de Mar'!R8+'Sant Iscle de Vallalta'!R8+'Sant Cebrià de Vallalta'!R8+'Sant Andreu de Llavaneres'!R8+'Premià de Mar'!R8+'Premià de Dalt'!R8+'Pineda de Mar'!R8+Palafolls!R8+Òrrius!R8+Montgat!R8+Mataró!R8+'El Masnou'!R8+'Malgrat de Mar'!R8+Dosrius!R8+'Canet de Mar'!R8+Calella!R8+'Caldes d''Estrac'!R8+Cabrils!R8+'Cabrera de Mar'!R8+Argentona!R8+'Arenys de Munt'!R8+'Arenys de Mar'!R8+Alella!R8</f>
        <v>687</v>
      </c>
      <c r="S8" s="23" t="s">
        <v>179</v>
      </c>
      <c r="T8" s="84">
        <f>'Vilassar de Mar'!T8+'Vilassar de Dalt'!T8+Tordera!T8+Tiana!T8+Teià!T8+'Santa Susanna'!T8+'Sant Vicenç de Montalt'!T8+'Sant Pol de Mar'!T8+'Sant Iscle de Vallalta'!T8+'Sant Cebrià de Vallalta'!T8+'Sant Andreu de Llavaneres'!T8+'Premià de Mar'!T8+'Premià de Dalt'!T8+'Pineda de Mar'!T8+Palafolls!T8+Òrrius!T8+Montgat!T8+Mataró!T8+'El Masnou'!T8+'Malgrat de Mar'!T8+Dosrius!T8+'Canet de Mar'!T8+Calella!T8+'Caldes d''Estrac'!T8+Cabrils!T8+'Cabrera de Mar'!T8+Argentona!T8+'Arenys de Munt'!T8+'Arenys de Mar'!T8+Alella!T8</f>
        <v>149</v>
      </c>
      <c r="U8" s="74">
        <f>'Vilassar de Mar'!U8+'Vilassar de Dalt'!U8+Tordera!U8+Tiana!U8+Teià!U8+'Santa Susanna'!U8+'Sant Vicenç de Montalt'!U8+'Sant Pol de Mar'!U8+'Sant Iscle de Vallalta'!U8+'Sant Cebrià de Vallalta'!U8+'Sant Andreu de Llavaneres'!U8+'Premià de Mar'!U8+'Premià de Dalt'!U8+'Pineda de Mar'!U8+Palafolls!U8+Òrrius!U8+Montgat!U8+Mataró!U8+'El Masnou'!U8+'Malgrat de Mar'!U8+Dosrius!U8+'Canet de Mar'!U8+Calella!U8+'Caldes d''Estrac'!U8+Cabrils!U8+'Cabrera de Mar'!U8+Argentona!U8+'Arenys de Munt'!U8+'Arenys de Mar'!U8+Alella!U8</f>
        <v>151</v>
      </c>
      <c r="V8" s="22" t="s">
        <v>180</v>
      </c>
      <c r="W8" s="84">
        <f>'Vilassar de Mar'!W8+'Vilassar de Dalt'!W8+Tordera!W8+Tiana!W8+Teià!W8+'Santa Susanna'!W8+'Sant Vicenç de Montalt'!W8+'Sant Pol de Mar'!W8+'Sant Iscle de Vallalta'!W8+'Sant Cebrià de Vallalta'!W8+'Sant Andreu de Llavaneres'!W8+'Premià de Mar'!W8+'Premià de Dalt'!W8+'Pineda de Mar'!W8+Palafolls!W8+Òrrius!W8+Montgat!W8+Mataró!W8+'El Masnou'!W8+'Malgrat de Mar'!W8+Dosrius!W8+'Canet de Mar'!W8+Calella!W8+'Caldes d''Estrac'!W8+Cabrils!W8+'Cabrera de Mar'!W8+Argentona!W8+'Arenys de Munt'!W8+'Arenys de Mar'!W8+Alella!W8</f>
        <v>5</v>
      </c>
      <c r="X8" s="74">
        <f>'Vilassar de Mar'!X8+'Vilassar de Dalt'!X8+Tordera!X8+Tiana!X8+Teià!X8+'Santa Susanna'!X8+'Sant Vicenç de Montalt'!X8+'Sant Pol de Mar'!X8+'Sant Iscle de Vallalta'!X8+'Sant Cebrià de Vallalta'!X8+'Sant Andreu de Llavaneres'!X8+'Premià de Mar'!X8+'Premià de Dalt'!X8+'Pineda de Mar'!X8+Palafolls!X8+Òrrius!X8+Montgat!X8+Mataró!X8+'El Masnou'!X8+'Malgrat de Mar'!X8+Dosrius!X8+'Canet de Mar'!X8+Calella!X8+'Caldes d''Estrac'!X8+Cabrils!X8+'Cabrera de Mar'!X8+Argentona!X8+'Arenys de Munt'!X8+'Arenys de Mar'!X8+Alella!X8</f>
        <v>2</v>
      </c>
      <c r="Y8" s="22" t="s">
        <v>182</v>
      </c>
      <c r="Z8" s="84">
        <f>'Vilassar de Mar'!Z8+'Vilassar de Dalt'!Z8+Tordera!Z8+Tiana!Z8+Teià!Z8+'Santa Susanna'!Z8+'Sant Vicenç de Montalt'!Z8+'Sant Pol de Mar'!Z8+'Sant Iscle de Vallalta'!Z8+'Sant Cebrià de Vallalta'!Z8+'Sant Andreu de Llavaneres'!Z8+'Premià de Mar'!Z8+'Premià de Dalt'!Z8+'Pineda de Mar'!Z8+Palafolls!Z8+Òrrius!Z8+Montgat!Z8+Mataró!Z8+'El Masnou'!Z8+'Malgrat de Mar'!Z8+Dosrius!Z8+'Canet de Mar'!Z8+Calella!Z8+'Caldes d''Estrac'!Z8+Cabrils!Z8+'Cabrera de Mar'!Z8+Argentona!Z8+'Arenys de Munt'!Z8+'Arenys de Mar'!Z8+Alella!Z8</f>
        <v>1</v>
      </c>
      <c r="AA8" s="87">
        <f>'Vilassar de Mar'!AA8+'Vilassar de Dalt'!AA8+Tordera!AA8+Tiana!AA8+Teià!AA8+'Santa Susanna'!AA8+'Sant Vicenç de Montalt'!AA8+'Sant Pol de Mar'!AA8+'Sant Iscle de Vallalta'!AA8+'Sant Cebrià de Vallalta'!AA8+'Sant Andreu de Llavaneres'!AA8+'Premià de Mar'!AA8+'Premià de Dalt'!AA8+'Pineda de Mar'!AA8+Palafolls!AA8+Òrrius!AA8+Montgat!AA8+Mataró!AA8+'El Masnou'!AA8+'Malgrat de Mar'!AA8+Dosrius!AA8+'Canet de Mar'!AA8+Calella!AA8+'Caldes d''Estrac'!AA8+Cabrils!AA8+'Cabrera de Mar'!AA8+Argentona!AA8+'Arenys de Munt'!AA8+'Arenys de Mar'!AA8+Alella!AA8</f>
        <v>1</v>
      </c>
    </row>
    <row r="9" spans="1:27" ht="12.75" customHeight="1">
      <c r="A9" s="24" t="s">
        <v>153</v>
      </c>
      <c r="B9" s="84">
        <f>'Vilassar de Mar'!B9+'Vilassar de Dalt'!B9+Tordera!B9+Tiana!B9+Teià!B9+'Santa Susanna'!B9+'Sant Vicenç de Montalt'!B9+'Sant Pol de Mar'!B9+'Sant Iscle de Vallalta'!B9+'Sant Cebrià de Vallalta'!B9+'Sant Andreu de Llavaneres'!B9+'Premià de Mar'!B9+'Premià de Dalt'!B9+'Pineda de Mar'!B9+Palafolls!B9+Òrrius!B9+Montgat!B9+Mataró!B9+'El Masnou'!B9+'Malgrat de Mar'!B9+Dosrius!B9+'Canet de Mar'!B9+Calella!B9+'Caldes d''Estrac'!B9+Cabrils!B9+'Cabrera de Mar'!B9+Argentona!B9+'Arenys de Munt'!B9+'Arenys de Mar'!B9+Alella!B9</f>
        <v>0</v>
      </c>
      <c r="C9" s="74">
        <f>'Vilassar de Mar'!C9+'Vilassar de Dalt'!C9+Tordera!C9+Tiana!C9+Teià!C9+'Santa Susanna'!C9+'Sant Vicenç de Montalt'!C9+'Sant Pol de Mar'!C9+'Sant Iscle de Vallalta'!C9+'Sant Cebrià de Vallalta'!C9+'Sant Andreu de Llavaneres'!C9+'Premià de Mar'!C9+'Premià de Dalt'!C9+'Pineda de Mar'!C9+Palafolls!C9+Òrrius!C9+Montgat!C9+Mataró!C9+'El Masnou'!C9+'Malgrat de Mar'!C9+Dosrius!C9+'Canet de Mar'!C9+Calella!C9+'Caldes d''Estrac'!C9+Cabrils!C9+'Cabrera de Mar'!C9+Argentona!C9+'Arenys de Munt'!C9+'Arenys de Mar'!C9+Alella!C9</f>
        <v>0</v>
      </c>
      <c r="D9" s="22" t="s">
        <v>31</v>
      </c>
      <c r="E9" s="84">
        <f>'Vilassar de Mar'!E9+'Vilassar de Dalt'!E9+Tordera!E9+Tiana!E9+Teià!E9+'Santa Susanna'!E9+'Sant Vicenç de Montalt'!E9+'Sant Pol de Mar'!E9+'Sant Iscle de Vallalta'!E9+'Sant Cebrià de Vallalta'!E9+'Sant Andreu de Llavaneres'!E9+'Premià de Mar'!E9+'Premià de Dalt'!E9+'Pineda de Mar'!E9+Palafolls!E9+Òrrius!E9+Montgat!E9+Mataró!F9+'El Masnou'!E9+'Malgrat de Mar'!E9+Dosrius!E9+'Canet de Mar'!E9+Calella!E9+'Caldes d''Estrac'!E9+Cabrils!E9+'Cabrera de Mar'!E9+Argentona!E9+'Arenys de Munt'!E9+'Arenys de Mar'!E9+Alella!E9</f>
        <v>7</v>
      </c>
      <c r="F9" s="84">
        <f>'Vilassar de Mar'!F9+'Vilassar de Dalt'!F9+Tordera!F9+Tiana!F9+Teià!F9+'Santa Susanna'!F9+'Sant Vicenç de Montalt'!F9+'Sant Pol de Mar'!F9+'Sant Iscle de Vallalta'!F9+'Sant Cebrià de Vallalta'!F9+'Sant Andreu de Llavaneres'!F9+'Premià de Mar'!F9+'Premià de Dalt'!F9+'Pineda de Mar'!F9+Palafolls!F9+Òrrius!F9+Montgat!F9+Mataró!E9+'El Masnou'!F9+'Malgrat de Mar'!F9+Dosrius!F9+'Canet de Mar'!F9+Calella!F9+'Caldes d''Estrac'!F9+Cabrils!F9+'Cabrera de Mar'!F9+Argentona!F9+'Arenys de Munt'!F9+'Arenys de Mar'!F9+Alella!F9</f>
        <v>4</v>
      </c>
      <c r="G9" s="23" t="s">
        <v>32</v>
      </c>
      <c r="H9" s="84">
        <f>'Vilassar de Mar'!H9+'Vilassar de Dalt'!H9+Tordera!H9+Tiana!H9+Teià!H9+'Santa Susanna'!H9+'Sant Vicenç de Montalt'!H9+'Sant Pol de Mar'!H9+'Sant Iscle de Vallalta'!H9+'Sant Cebrià de Vallalta'!H9+'Sant Andreu de Llavaneres'!H9+'Premià de Mar'!H9+'Premià de Dalt'!H9+'Pineda de Mar'!H9+Palafolls!H9+Òrrius!H9+Montgat!H9+Mataró!H9+'El Masnou'!H9+'Malgrat de Mar'!H9+Dosrius!H9+'Canet de Mar'!H9+Calella!H9+'Caldes d''Estrac'!H9+Cabrils!H9+'Cabrera de Mar'!H9+Argentona!H9+'Arenys de Munt'!H9+'Arenys de Mar'!H9+Alella!H9</f>
        <v>1</v>
      </c>
      <c r="I9" s="74">
        <f>'Vilassar de Mar'!I9+'Vilassar de Dalt'!I9+Tordera!I9+Tiana!I9+Teià!I9+'Santa Susanna'!I9+'Sant Vicenç de Montalt'!I9+'Sant Pol de Mar'!I9+'Sant Iscle de Vallalta'!I9+'Sant Cebrià de Vallalta'!I9+'Sant Andreu de Llavaneres'!I9+'Premià de Mar'!I9+'Premià de Dalt'!I9+'Pineda de Mar'!I9+Palafolls!I9+Òrrius!I9+Montgat!I9+Mataró!I9+'El Masnou'!I9+'Malgrat de Mar'!I9+Dosrius!I9+'Canet de Mar'!I9+Calella!I9+'Caldes d''Estrac'!I9+Cabrils!I9+'Cabrera de Mar'!I9+Argentona!I9+'Arenys de Munt'!I9+'Arenys de Mar'!I9+Alella!I9</f>
        <v>0</v>
      </c>
      <c r="J9" s="22" t="s">
        <v>33</v>
      </c>
      <c r="K9" s="84">
        <f>'Vilassar de Mar'!K9+'Vilassar de Dalt'!K9+Tordera!K9+Tiana!K9+Teià!K9+'Santa Susanna'!K9+'Sant Vicenç de Montalt'!K9+'Sant Pol de Mar'!K9+'Sant Iscle de Vallalta'!K9+'Sant Cebrià de Vallalta'!K9+'Sant Andreu de Llavaneres'!K9+'Premià de Mar'!K9+'Premià de Dalt'!K9+'Pineda de Mar'!K9+Palafolls!K9+Òrrius!K9+Montgat!K9+Mataró!K9+'El Masnou'!K9+'Malgrat de Mar'!K9+Dosrius!K9+'Canet de Mar'!K9+Calella!K9+'Caldes d''Estrac'!K9+Cabrils!K9+'Cabrera de Mar'!K9+Argentona!K9+'Arenys de Munt'!K9+'Arenys de Mar'!K9+Alella!K9</f>
        <v>113</v>
      </c>
      <c r="L9" s="84">
        <f>'Vilassar de Mar'!L9+'Vilassar de Dalt'!L9+Tordera!L9+Tiana!L9+Teià!L9+'Santa Susanna'!L9+'Sant Vicenç de Montalt'!L9+'Sant Pol de Mar'!L9+'Sant Iscle de Vallalta'!L9+'Sant Cebrià de Vallalta'!L9+'Sant Andreu de Llavaneres'!L9+'Premià de Mar'!L9+'Premià de Dalt'!L9+'Pineda de Mar'!L9+Palafolls!L9+Òrrius!L9+Montgat!L9+Mataró!L9+'El Masnou'!L9+'Malgrat de Mar'!L9+Dosrius!L9+'Canet de Mar'!L9+Calella!L9+'Caldes d''Estrac'!L9+Cabrils!L9+'Cabrera de Mar'!L9+Argentona!L9+'Arenys de Munt'!L9+'Arenys de Mar'!L9+Alella!L9</f>
        <v>109</v>
      </c>
      <c r="M9" s="23" t="s">
        <v>29</v>
      </c>
      <c r="N9" s="84">
        <f>'Vilassar de Mar'!N9+'Vilassar de Dalt'!N9+Tordera!N9+Tiana!N9+Teià!N9+'Santa Susanna'!N9+'Sant Vicenç de Montalt'!N9+'Sant Pol de Mar'!N9+'Sant Iscle de Vallalta'!N9+'Sant Cebrià de Vallalta'!N9+'Sant Andreu de Llavaneres'!N9+'Premià de Mar'!N9+'Premià de Dalt'!N9+'Pineda de Mar'!N9+Palafolls!N9+Òrrius!N9+Montgat!N9+Mataró!N9+'El Masnou'!N9+'Malgrat de Mar'!N9+Dosrius!N9+'Canet de Mar'!N9+Calella!N9+'Caldes d''Estrac'!N9+Cabrils!N9+'Cabrera de Mar'!N9+Argentona!N9+'Arenys de Munt'!N9+'Arenys de Mar'!N9+Alella!N9</f>
        <v>21</v>
      </c>
      <c r="O9" s="74">
        <f>'Vilassar de Mar'!O9+'Vilassar de Dalt'!O9+Tordera!O9+Tiana!O9+Teià!O9+'Santa Susanna'!O9+'Sant Vicenç de Montalt'!O9+'Sant Pol de Mar'!O9+'Sant Iscle de Vallalta'!O9+'Sant Cebrià de Vallalta'!O9+'Sant Andreu de Llavaneres'!O9+'Premià de Mar'!O9+'Premià de Dalt'!O9+'Pineda de Mar'!O9+Palafolls!O9+Òrrius!O9+Montgat!O9+Mataró!O9+'El Masnou'!O9+'Malgrat de Mar'!O9+Dosrius!O9+'Canet de Mar'!O9+Calella!O9+'Caldes d''Estrac'!O9+Cabrils!O9+'Cabrera de Mar'!O9+Argentona!O9+'Arenys de Munt'!O9+'Arenys de Mar'!O9+Alella!O9</f>
        <v>17</v>
      </c>
      <c r="P9" s="22" t="s">
        <v>30</v>
      </c>
      <c r="Q9" s="84">
        <f>'Vilassar de Mar'!Q9+'Vilassar de Dalt'!Q9+Tordera!Q9+Tiana!Q9+Teià!Q9+'Santa Susanna'!Q9+'Sant Vicenç de Montalt'!Q9+'Sant Pol de Mar'!Q9+'Sant Iscle de Vallalta'!Q9+'Sant Cebrià de Vallalta'!Q9+'Sant Andreu de Llavaneres'!Q9+'Premià de Mar'!Q9+'Premià de Dalt'!Q9+'Pineda de Mar'!Q9+Palafolls!Q9+Òrrius!Q9+Montgat!Q9+Mataró!Q9+'El Masnou'!Q9+'Malgrat de Mar'!Q9+Dosrius!Q9+'Canet de Mar'!Q9+Calella!Q9+'Caldes d''Estrac'!Q9+Cabrils!Q9+'Cabrera de Mar'!Q9+Argentona!Q9+'Arenys de Munt'!Q9+'Arenys de Mar'!Q9+Alella!Q9</f>
        <v>0</v>
      </c>
      <c r="R9" s="84">
        <f>'Vilassar de Mar'!R9+'Vilassar de Dalt'!R9+Tordera!R9+Tiana!R9+Teià!R9+'Santa Susanna'!R9+'Sant Vicenç de Montalt'!R9+'Sant Pol de Mar'!R9+'Sant Iscle de Vallalta'!R9+'Sant Cebrià de Vallalta'!R9+'Sant Andreu de Llavaneres'!R9+'Premià de Mar'!R9+'Premià de Dalt'!R9+'Pineda de Mar'!R9+Palafolls!R9+Òrrius!R9+Montgat!R9+Mataró!R9+'El Masnou'!R9+'Malgrat de Mar'!R9+Dosrius!R9+'Canet de Mar'!R9+Calella!R9+'Caldes d''Estrac'!R9+Cabrils!R9+'Cabrera de Mar'!R9+Argentona!R9+'Arenys de Munt'!R9+'Arenys de Mar'!R9+Alella!R9</f>
        <v>0</v>
      </c>
      <c r="S9" s="27"/>
      <c r="T9" s="32"/>
      <c r="U9" s="25"/>
      <c r="V9" s="28" t="s">
        <v>41</v>
      </c>
      <c r="W9" s="84">
        <f>'Vilassar de Mar'!W9+'Vilassar de Dalt'!W9+Tordera!W9+Tiana!W9+Teià!W9+'Santa Susanna'!W9+'Sant Vicenç de Montalt'!W9+'Sant Pol de Mar'!W9+'Sant Iscle de Vallalta'!W9+'Sant Cebrià de Vallalta'!W9+'Sant Andreu de Llavaneres'!W9+'Premià de Mar'!W9+'Premià de Dalt'!W9+'Pineda de Mar'!W9+Palafolls!W9+Òrrius!W9+Montgat!W9+Mataró!W9+'El Masnou'!W9+'Malgrat de Mar'!W9+Dosrius!W9+'Canet de Mar'!W9+Calella!W9+'Caldes d''Estrac'!W9+Cabrils!W9+'Cabrera de Mar'!W9+Argentona!W9+'Arenys de Munt'!W9+'Arenys de Mar'!W9+Alella!W9</f>
        <v>0</v>
      </c>
      <c r="X9" s="74">
        <f>'Vilassar de Mar'!X9+'Vilassar de Dalt'!X9+Tordera!X9+Tiana!X9+Teià!X9+'Santa Susanna'!X9+'Sant Vicenç de Montalt'!X9+'Sant Pol de Mar'!X9+'Sant Iscle de Vallalta'!X9+'Sant Cebrià de Vallalta'!X9+'Sant Andreu de Llavaneres'!X9+'Premià de Mar'!X9+'Premià de Dalt'!X9+'Pineda de Mar'!X9+Palafolls!X9+Òrrius!X9+Montgat!X9+Mataró!X9+'El Masnou'!X9+'Malgrat de Mar'!X9+Dosrius!X9+'Canet de Mar'!X9+Calella!X9+'Caldes d''Estrac'!X9+Cabrils!X9+'Cabrera de Mar'!X9+Argentona!X9+'Arenys de Munt'!X9+'Arenys de Mar'!X9+Alella!X9</f>
        <v>0</v>
      </c>
      <c r="Y9" s="26"/>
      <c r="Z9" s="32"/>
      <c r="AA9" s="78"/>
    </row>
    <row r="10" spans="1:27" ht="12.75" customHeight="1">
      <c r="A10" s="24" t="s">
        <v>36</v>
      </c>
      <c r="B10" s="84">
        <f>'Vilassar de Mar'!B10+'Vilassar de Dalt'!B10+Tordera!B10+Tiana!B10+Teià!B10+'Santa Susanna'!B10+'Sant Vicenç de Montalt'!B10+'Sant Pol de Mar'!B10+'Sant Iscle de Vallalta'!B10+'Sant Cebrià de Vallalta'!B10+'Sant Andreu de Llavaneres'!B10+'Premià de Mar'!B10+'Premià de Dalt'!B10+'Pineda de Mar'!B10+Palafolls!B10+Òrrius!B10+Montgat!B10+Mataró!B10+'El Masnou'!B10+'Malgrat de Mar'!B10+Dosrius!B10+'Canet de Mar'!B10+Calella!B10+'Caldes d''Estrac'!B10+Cabrils!B10+'Cabrera de Mar'!B10+Argentona!B10+'Arenys de Munt'!B10+'Arenys de Mar'!B10+Alella!B10</f>
        <v>78</v>
      </c>
      <c r="C10" s="74">
        <f>'Vilassar de Mar'!C10+'Vilassar de Dalt'!C10+Tordera!C10+Tiana!C10+Teià!C10+'Santa Susanna'!C10+'Sant Vicenç de Montalt'!C10+'Sant Pol de Mar'!C10+'Sant Iscle de Vallalta'!C10+'Sant Cebrià de Vallalta'!C10+'Sant Andreu de Llavaneres'!C10+'Premià de Mar'!C10+'Premià de Dalt'!C10+'Pineda de Mar'!C10+Palafolls!C10+Òrrius!C10+Montgat!C10+Mataró!C10+'El Masnou'!C10+'Malgrat de Mar'!C10+Dosrius!C10+'Canet de Mar'!C10+Calella!C10+'Caldes d''Estrac'!C10+Cabrils!C10+'Cabrera de Mar'!C10+Argentona!C10+'Arenys de Munt'!C10+'Arenys de Mar'!C10+Alella!C10</f>
        <v>64</v>
      </c>
      <c r="D10" s="22" t="s">
        <v>37</v>
      </c>
      <c r="E10" s="84">
        <f>'Vilassar de Mar'!E10+'Vilassar de Dalt'!E10+Tordera!E10+Tiana!E10+Teià!E10+'Santa Susanna'!E10+'Sant Vicenç de Montalt'!E10+'Sant Pol de Mar'!E10+'Sant Iscle de Vallalta'!E10+'Sant Cebrià de Vallalta'!E10+'Sant Andreu de Llavaneres'!E10+'Premià de Mar'!E10+'Premià de Dalt'!E10+'Pineda de Mar'!E10+Palafolls!E10+Òrrius!E10+Montgat!E10+Mataró!F10+'El Masnou'!E10+'Malgrat de Mar'!E10+Dosrius!E10+'Canet de Mar'!E10+Calella!E10+'Caldes d''Estrac'!E10+Cabrils!E10+'Cabrera de Mar'!E10+Argentona!E10+'Arenys de Munt'!E10+'Arenys de Mar'!E10+Alella!E10</f>
        <v>6827</v>
      </c>
      <c r="F10" s="84">
        <f>'Vilassar de Mar'!F10+'Vilassar de Dalt'!F10+Tordera!F10+Tiana!F10+Teià!F10+'Santa Susanna'!F10+'Sant Vicenç de Montalt'!F10+'Sant Pol de Mar'!F10+'Sant Iscle de Vallalta'!F10+'Sant Cebrià de Vallalta'!F10+'Sant Andreu de Llavaneres'!F10+'Premià de Mar'!F10+'Premià de Dalt'!F10+'Pineda de Mar'!F10+Palafolls!F10+Òrrius!F10+Montgat!F10+Mataró!E10+'El Masnou'!F10+'Malgrat de Mar'!F10+Dosrius!F10+'Canet de Mar'!F10+Calella!F10+'Caldes d''Estrac'!F10+Cabrils!F10+'Cabrera de Mar'!F10+Argentona!F10+'Arenys de Munt'!F10+'Arenys de Mar'!F10+Alella!F10</f>
        <v>7111</v>
      </c>
      <c r="G10" s="23" t="s">
        <v>223</v>
      </c>
      <c r="H10" s="84">
        <f>'Vilassar de Mar'!H10+'Vilassar de Dalt'!H10+Tordera!H10+Tiana!H10+Teià!H10+'Santa Susanna'!H10+'Sant Vicenç de Montalt'!H10+'Sant Pol de Mar'!H10+'Sant Iscle de Vallalta'!H10+'Sant Cebrià de Vallalta'!H10+'Sant Andreu de Llavaneres'!H10+'Premià de Mar'!H10+'Premià de Dalt'!H10+'Pineda de Mar'!H10+Palafolls!H10+Òrrius!H10+Montgat!H10+Mataró!H10+'El Masnou'!H10+'Malgrat de Mar'!H10+Dosrius!H10+'Canet de Mar'!H10+Calella!H10+'Caldes d''Estrac'!H10+Cabrils!H10+'Cabrera de Mar'!H10+Argentona!H10+'Arenys de Munt'!H10+'Arenys de Mar'!H10+Alella!H10</f>
        <v>0</v>
      </c>
      <c r="I10" s="74">
        <f>'Vilassar de Mar'!I10+'Vilassar de Dalt'!I10+Tordera!I10+Tiana!I10+Teià!I10+'Santa Susanna'!I10+'Sant Vicenç de Montalt'!I10+'Sant Pol de Mar'!I10+'Sant Iscle de Vallalta'!I10+'Sant Cebrià de Vallalta'!I10+'Sant Andreu de Llavaneres'!I10+'Premià de Mar'!I10+'Premià de Dalt'!I10+'Pineda de Mar'!I10+Palafolls!I10+Òrrius!I10+Montgat!I10+Mataró!I10+'El Masnou'!I10+'Malgrat de Mar'!I10+Dosrius!I10+'Canet de Mar'!I10+Calella!I10+'Caldes d''Estrac'!I10+Cabrils!I10+'Cabrera de Mar'!I10+Argentona!I10+'Arenys de Munt'!I10+'Arenys de Mar'!I10+Alella!I10</f>
        <v>0</v>
      </c>
      <c r="J10" s="23" t="s">
        <v>39</v>
      </c>
      <c r="K10" s="84">
        <f>'Vilassar de Mar'!K10+'Vilassar de Dalt'!K10+Tordera!K10+Tiana!K10+Teià!K10+'Santa Susanna'!K10+'Sant Vicenç de Montalt'!K10+'Sant Pol de Mar'!K10+'Sant Iscle de Vallalta'!K10+'Sant Cebrià de Vallalta'!K10+'Sant Andreu de Llavaneres'!K10+'Premià de Mar'!K10+'Premià de Dalt'!K10+'Pineda de Mar'!K10+Palafolls!K10+Òrrius!K10+Montgat!K10+Mataró!K10+'El Masnou'!K10+'Malgrat de Mar'!K10+Dosrius!K10+'Canet de Mar'!K10+Calella!K10+'Caldes d''Estrac'!K10+Cabrils!K10+'Cabrera de Mar'!K10+Argentona!K10+'Arenys de Munt'!K10+'Arenys de Mar'!K10+Alella!K10</f>
        <v>211</v>
      </c>
      <c r="L10" s="84">
        <f>'Vilassar de Mar'!L10+'Vilassar de Dalt'!L10+Tordera!L10+Tiana!L10+Teià!L10+'Santa Susanna'!L10+'Sant Vicenç de Montalt'!L10+'Sant Pol de Mar'!L10+'Sant Iscle de Vallalta'!L10+'Sant Cebrià de Vallalta'!L10+'Sant Andreu de Llavaneres'!L10+'Premià de Mar'!L10+'Premià de Dalt'!L10+'Pineda de Mar'!L10+Palafolls!L10+Òrrius!L10+Montgat!L10+Mataró!L10+'El Masnou'!L10+'Malgrat de Mar'!L10+Dosrius!L10+'Canet de Mar'!L10+Calella!L10+'Caldes d''Estrac'!L10+Cabrils!L10+'Cabrera de Mar'!L10+Argentona!L10+'Arenys de Munt'!L10+'Arenys de Mar'!L10+Alella!L10</f>
        <v>219</v>
      </c>
      <c r="M10" s="23" t="s">
        <v>169</v>
      </c>
      <c r="N10" s="84">
        <f>'Vilassar de Mar'!N10+'Vilassar de Dalt'!N10+Tordera!N10+Tiana!N10+Teià!N10+'Santa Susanna'!N10+'Sant Vicenç de Montalt'!N10+'Sant Pol de Mar'!N10+'Sant Iscle de Vallalta'!N10+'Sant Cebrià de Vallalta'!N10+'Sant Andreu de Llavaneres'!N10+'Premià de Mar'!N10+'Premià de Dalt'!N10+'Pineda de Mar'!N10+Palafolls!N10+Òrrius!N10+Montgat!N10+Mataró!N10+'El Masnou'!N10+'Malgrat de Mar'!N10+Dosrius!N10+'Canet de Mar'!N10+Calella!N10+'Caldes d''Estrac'!N10+Cabrils!N10+'Cabrera de Mar'!N10+Argentona!N10+'Arenys de Munt'!N10+'Arenys de Mar'!N10+Alella!N10</f>
        <v>24</v>
      </c>
      <c r="O10" s="74">
        <f>'Vilassar de Mar'!O10+'Vilassar de Dalt'!O10+Tordera!O10+Tiana!O10+Teià!O10+'Santa Susanna'!O10+'Sant Vicenç de Montalt'!O10+'Sant Pol de Mar'!O10+'Sant Iscle de Vallalta'!O10+'Sant Cebrià de Vallalta'!O10+'Sant Andreu de Llavaneres'!O10+'Premià de Mar'!O10+'Premià de Dalt'!O10+'Pineda de Mar'!O10+Palafolls!O10+Òrrius!O10+Montgat!O10+Mataró!O10+'El Masnou'!O10+'Malgrat de Mar'!O10+Dosrius!O10+'Canet de Mar'!O10+Calella!O10+'Caldes d''Estrac'!O10+Cabrils!O10+'Cabrera de Mar'!O10+Argentona!O10+'Arenys de Munt'!O10+'Arenys de Mar'!O10+Alella!O10</f>
        <v>56</v>
      </c>
      <c r="P10" s="22" t="s">
        <v>35</v>
      </c>
      <c r="Q10" s="84">
        <f>'Vilassar de Mar'!Q10+'Vilassar de Dalt'!Q10+Tordera!Q10+Tiana!Q10+Teià!Q10+'Santa Susanna'!Q10+'Sant Vicenç de Montalt'!Q10+'Sant Pol de Mar'!Q10+'Sant Iscle de Vallalta'!Q10+'Sant Cebrià de Vallalta'!Q10+'Sant Andreu de Llavaneres'!Q10+'Premià de Mar'!Q10+'Premià de Dalt'!Q10+'Pineda de Mar'!Q10+Palafolls!Q10+Òrrius!Q10+Montgat!Q10+Mataró!Q10+'El Masnou'!Q10+'Malgrat de Mar'!Q10+Dosrius!Q10+'Canet de Mar'!Q10+Calella!Q10+'Caldes d''Estrac'!Q10+Cabrils!Q10+'Cabrera de Mar'!Q10+Argentona!Q10+'Arenys de Munt'!Q10+'Arenys de Mar'!Q10+Alella!Q10</f>
        <v>0</v>
      </c>
      <c r="R10" s="84">
        <f>'Vilassar de Mar'!R10+'Vilassar de Dalt'!R10+Tordera!R10+Tiana!R10+Teià!R10+'Santa Susanna'!R10+'Sant Vicenç de Montalt'!R10+'Sant Pol de Mar'!R10+'Sant Iscle de Vallalta'!R10+'Sant Cebrià de Vallalta'!R10+'Sant Andreu de Llavaneres'!R10+'Premià de Mar'!R10+'Premià de Dalt'!R10+'Pineda de Mar'!R10+Palafolls!R10+Òrrius!R10+Montgat!R10+Mataró!R10+'El Masnou'!R10+'Malgrat de Mar'!R10+Dosrius!R10+'Canet de Mar'!R10+Calella!R10+'Caldes d''Estrac'!R10+Cabrils!R10+'Cabrera de Mar'!R10+Argentona!R10+'Arenys de Munt'!R10+'Arenys de Mar'!R10+Alella!R10</f>
        <v>0</v>
      </c>
      <c r="S10" s="27"/>
      <c r="T10" s="32"/>
      <c r="U10" s="25"/>
      <c r="V10" s="22" t="s">
        <v>181</v>
      </c>
      <c r="W10" s="84">
        <f>'Vilassar de Mar'!W10+'Vilassar de Dalt'!W10+Tordera!W10+Tiana!W10+Teià!W10+'Santa Susanna'!W10+'Sant Vicenç de Montalt'!W10+'Sant Pol de Mar'!W10+'Sant Iscle de Vallalta'!W10+'Sant Cebrià de Vallalta'!W10+'Sant Andreu de Llavaneres'!W10+'Premià de Mar'!W10+'Premià de Dalt'!W10+'Pineda de Mar'!W10+Palafolls!W10+Òrrius!W10+Montgat!W10+Mataró!W10+'El Masnou'!W10+'Malgrat de Mar'!W10+Dosrius!W10+'Canet de Mar'!W10+Calella!W10+'Caldes d''Estrac'!W10+Cabrils!W10+'Cabrera de Mar'!W10+Argentona!W10+'Arenys de Munt'!W10+'Arenys de Mar'!W10+Alella!W10</f>
        <v>0</v>
      </c>
      <c r="X10" s="74">
        <f>'Vilassar de Mar'!X10+'Vilassar de Dalt'!X10+Tordera!X10+Tiana!X10+Teià!X10+'Santa Susanna'!X10+'Sant Vicenç de Montalt'!X10+'Sant Pol de Mar'!X10+'Sant Iscle de Vallalta'!X10+'Sant Cebrià de Vallalta'!X10+'Sant Andreu de Llavaneres'!X10+'Premià de Mar'!X10+'Premià de Dalt'!X10+'Pineda de Mar'!X10+Palafolls!X10+Òrrius!X10+Montgat!X10+Mataró!X10+'El Masnou'!X10+'Malgrat de Mar'!X10+Dosrius!X10+'Canet de Mar'!X10+Calella!X10+'Caldes d''Estrac'!X10+Cabrils!X10+'Cabrera de Mar'!X10+Argentona!X10+'Arenys de Munt'!X10+'Arenys de Mar'!X10+Alella!X10</f>
        <v>0</v>
      </c>
      <c r="Y10" s="26"/>
      <c r="Z10" s="32"/>
      <c r="AA10" s="78"/>
    </row>
    <row r="11" spans="1:27" ht="12.75" customHeight="1">
      <c r="A11" s="24" t="s">
        <v>42</v>
      </c>
      <c r="B11" s="84">
        <f>'Vilassar de Mar'!B11+'Vilassar de Dalt'!B11+Tordera!B11+Tiana!B11+Teià!B11+'Santa Susanna'!B11+'Sant Vicenç de Montalt'!B11+'Sant Pol de Mar'!B11+'Sant Iscle de Vallalta'!B11+'Sant Cebrià de Vallalta'!B11+'Sant Andreu de Llavaneres'!B11+'Premià de Mar'!B11+'Premià de Dalt'!B11+'Pineda de Mar'!B11+Palafolls!B11+Òrrius!B11+Montgat!B11+Mataró!B11+'El Masnou'!B11+'Malgrat de Mar'!B11+Dosrius!B11+'Canet de Mar'!B11+Calella!B11+'Caldes d''Estrac'!B11+Cabrils!B11+'Cabrera de Mar'!B11+Argentona!B11+'Arenys de Munt'!B11+'Arenys de Mar'!B11+Alella!B11</f>
        <v>0</v>
      </c>
      <c r="C11" s="74">
        <f>'Vilassar de Mar'!C11+'Vilassar de Dalt'!C11+Tordera!C11+Tiana!C11+Teià!C11+'Santa Susanna'!C11+'Sant Vicenç de Montalt'!C11+'Sant Pol de Mar'!C11+'Sant Iscle de Vallalta'!C11+'Sant Cebrià de Vallalta'!C11+'Sant Andreu de Llavaneres'!C11+'Premià de Mar'!C11+'Premià de Dalt'!C11+'Pineda de Mar'!C11+Palafolls!C11+Òrrius!C11+Montgat!C11+Mataró!C11+'El Masnou'!C11+'Malgrat de Mar'!C11+Dosrius!C11+'Canet de Mar'!C11+Calella!C11+'Caldes d''Estrac'!C11+Cabrils!C11+'Cabrera de Mar'!C11+Argentona!C11+'Arenys de Munt'!C11+'Arenys de Mar'!C11+Alella!C11</f>
        <v>1</v>
      </c>
      <c r="D11" s="22" t="s">
        <v>43</v>
      </c>
      <c r="E11" s="84">
        <f>'Vilassar de Mar'!E11+'Vilassar de Dalt'!E11+Tordera!E11+Tiana!E11+Teià!E11+'Santa Susanna'!E11+'Sant Vicenç de Montalt'!E11+'Sant Pol de Mar'!E11+'Sant Iscle de Vallalta'!E11+'Sant Cebrià de Vallalta'!E11+'Sant Andreu de Llavaneres'!E11+'Premià de Mar'!E11+'Premià de Dalt'!E11+'Pineda de Mar'!E11+Palafolls!E11+Òrrius!E11+Montgat!E11+Mataró!F11+'El Masnou'!E11+'Malgrat de Mar'!E11+Dosrius!E11+'Canet de Mar'!E11+Calella!E11+'Caldes d''Estrac'!E11+Cabrils!E11+'Cabrera de Mar'!E11+Argentona!E11+'Arenys de Munt'!E11+'Arenys de Mar'!E11+Alella!E11</f>
        <v>24</v>
      </c>
      <c r="F11" s="84">
        <f>'Vilassar de Mar'!F11+'Vilassar de Dalt'!F11+Tordera!F11+Tiana!F11+Teià!F11+'Santa Susanna'!F11+'Sant Vicenç de Montalt'!F11+'Sant Pol de Mar'!F11+'Sant Iscle de Vallalta'!F11+'Sant Cebrià de Vallalta'!F11+'Sant Andreu de Llavaneres'!F11+'Premià de Mar'!F11+'Premià de Dalt'!F11+'Pineda de Mar'!F11+Palafolls!F11+Òrrius!F11+Montgat!F11+Mataró!E11+'El Masnou'!F11+'Malgrat de Mar'!F11+Dosrius!F11+'Canet de Mar'!F11+Calella!F11+'Caldes d''Estrac'!F11+Cabrils!F11+'Cabrera de Mar'!F11+Argentona!F11+'Arenys de Munt'!F11+'Arenys de Mar'!F11+Alella!F11</f>
        <v>15</v>
      </c>
      <c r="G11" s="23" t="s">
        <v>168</v>
      </c>
      <c r="H11" s="84">
        <f>'Vilassar de Mar'!H11+'Vilassar de Dalt'!H11+Tordera!H11+Tiana!H11+Teià!H11+'Santa Susanna'!H11+'Sant Vicenç de Montalt'!H11+'Sant Pol de Mar'!H11+'Sant Iscle de Vallalta'!H11+'Sant Cebrià de Vallalta'!H11+'Sant Andreu de Llavaneres'!H11+'Premià de Mar'!H11+'Premià de Dalt'!H11+'Pineda de Mar'!H11+Palafolls!H11+Òrrius!H11+Montgat!H11+Mataró!H11+'El Masnou'!H11+'Malgrat de Mar'!H11+Dosrius!H11+'Canet de Mar'!H11+Calella!H11+'Caldes d''Estrac'!H11+Cabrils!H11+'Cabrera de Mar'!H11+Argentona!H11+'Arenys de Munt'!H11+'Arenys de Mar'!H11+Alella!H11</f>
        <v>6</v>
      </c>
      <c r="I11" s="74">
        <f>'Vilassar de Mar'!I11+'Vilassar de Dalt'!I11+Tordera!I11+Tiana!I11+Teià!I11+'Santa Susanna'!I11+'Sant Vicenç de Montalt'!I11+'Sant Pol de Mar'!I11+'Sant Iscle de Vallalta'!I11+'Sant Cebrià de Vallalta'!I11+'Sant Andreu de Llavaneres'!I11+'Premià de Mar'!I11+'Premià de Dalt'!I11+'Pineda de Mar'!I11+Palafolls!I11+Òrrius!I11+Montgat!I11+Mataró!I11+'El Masnou'!I11+'Malgrat de Mar'!I11+Dosrius!I11+'Canet de Mar'!I11+Calella!I11+'Caldes d''Estrac'!I11+Cabrils!I11+'Cabrera de Mar'!I11+Argentona!I11+'Arenys de Munt'!I11+'Arenys de Mar'!I11+Alella!I11</f>
        <v>1</v>
      </c>
      <c r="J11" s="22" t="s">
        <v>38</v>
      </c>
      <c r="K11" s="84">
        <f>'Vilassar de Mar'!K11+'Vilassar de Dalt'!K11+Tordera!K11+Tiana!K11+Teià!K11+'Santa Susanna'!K11+'Sant Vicenç de Montalt'!K11+'Sant Pol de Mar'!K11+'Sant Iscle de Vallalta'!K11+'Sant Cebrià de Vallalta'!K11+'Sant Andreu de Llavaneres'!K11+'Premià de Mar'!K11+'Premià de Dalt'!K11+'Pineda de Mar'!K11+Palafolls!K11+Òrrius!K11+Montgat!K11+Mataró!K11+'El Masnou'!K11+'Malgrat de Mar'!K11+Dosrius!K11+'Canet de Mar'!K11+Calella!K11+'Caldes d''Estrac'!K11+Cabrils!K11+'Cabrera de Mar'!K11+Argentona!K11+'Arenys de Munt'!K11+'Arenys de Mar'!K11+Alella!K11</f>
        <v>48</v>
      </c>
      <c r="L11" s="84">
        <f>'Vilassar de Mar'!L11+'Vilassar de Dalt'!L11+Tordera!L11+Tiana!L11+Teià!L11+'Santa Susanna'!L11+'Sant Vicenç de Montalt'!L11+'Sant Pol de Mar'!L11+'Sant Iscle de Vallalta'!L11+'Sant Cebrià de Vallalta'!L11+'Sant Andreu de Llavaneres'!L11+'Premià de Mar'!L11+'Premià de Dalt'!L11+'Pineda de Mar'!L11+Palafolls!L11+Òrrius!L11+Montgat!L11+Mataró!L11+'El Masnou'!L11+'Malgrat de Mar'!L11+Dosrius!L11+'Canet de Mar'!L11+Calella!L11+'Caldes d''Estrac'!L11+Cabrils!L11+'Cabrera de Mar'!L11+Argentona!L11+'Arenys de Munt'!L11+'Arenys de Mar'!L11+Alella!L11</f>
        <v>63</v>
      </c>
      <c r="M11" s="23" t="s">
        <v>170</v>
      </c>
      <c r="N11" s="84">
        <f>'Vilassar de Mar'!N11+'Vilassar de Dalt'!N11+Tordera!N11+Tiana!N11+Teià!N11+'Santa Susanna'!N11+'Sant Vicenç de Montalt'!N11+'Sant Pol de Mar'!N11+'Sant Iscle de Vallalta'!N11+'Sant Cebrià de Vallalta'!N11+'Sant Andreu de Llavaneres'!N11+'Premià de Mar'!N11+'Premià de Dalt'!N11+'Pineda de Mar'!N11+Palafolls!N11+Òrrius!N11+Montgat!N11+Mataró!N11+'El Masnou'!N11+'Malgrat de Mar'!N11+Dosrius!N11+'Canet de Mar'!N11+Calella!N11+'Caldes d''Estrac'!N11+Cabrils!N11+'Cabrera de Mar'!N11+Argentona!N11+'Arenys de Munt'!N11+'Arenys de Mar'!N11+Alella!N11</f>
        <v>10</v>
      </c>
      <c r="O11" s="74">
        <f>'Vilassar de Mar'!O11+'Vilassar de Dalt'!O11+Tordera!O11+Tiana!O11+Teià!O11+'Santa Susanna'!O11+'Sant Vicenç de Montalt'!O11+'Sant Pol de Mar'!O11+'Sant Iscle de Vallalta'!O11+'Sant Cebrià de Vallalta'!O11+'Sant Andreu de Llavaneres'!O11+'Premià de Mar'!O11+'Premià de Dalt'!O11+'Pineda de Mar'!O11+Palafolls!O11+Òrrius!O11+Montgat!O11+Mataró!O11+'El Masnou'!O11+'Malgrat de Mar'!O11+Dosrius!O11+'Canet de Mar'!O11+Calella!O11+'Caldes d''Estrac'!O11+Cabrils!O11+'Cabrera de Mar'!O11+Argentona!O11+'Arenys de Munt'!O11+'Arenys de Mar'!O11+Alella!O11</f>
        <v>9</v>
      </c>
      <c r="P11" s="22" t="s">
        <v>226</v>
      </c>
      <c r="Q11" s="84">
        <f>'Vilassar de Mar'!Q11+'Vilassar de Dalt'!Q11+Tordera!Q11+Tiana!Q11+Teià!Q11+'Santa Susanna'!Q11+'Sant Vicenç de Montalt'!Q11+'Sant Pol de Mar'!Q11+'Sant Iscle de Vallalta'!Q11+'Sant Cebrià de Vallalta'!Q11+'Sant Andreu de Llavaneres'!Q11+'Premià de Mar'!Q11+'Premià de Dalt'!Q11+'Pineda de Mar'!Q11+Palafolls!Q11+Òrrius!Q11+Montgat!Q11+Mataró!Q11+'El Masnou'!Q11+'Malgrat de Mar'!Q11+Dosrius!Q11+'Canet de Mar'!Q11+Calella!Q11+'Caldes d''Estrac'!Q11+Cabrils!Q11+'Cabrera de Mar'!Q11+Argentona!Q11+'Arenys de Munt'!Q11+'Arenys de Mar'!Q11+Alella!Q11</f>
        <v>356</v>
      </c>
      <c r="R11" s="84">
        <f>'Vilassar de Mar'!R11+'Vilassar de Dalt'!R11+Tordera!R11+Tiana!R11+Teià!R11+'Santa Susanna'!R11+'Sant Vicenç de Montalt'!R11+'Sant Pol de Mar'!R11+'Sant Iscle de Vallalta'!R11+'Sant Cebrià de Vallalta'!R11+'Sant Andreu de Llavaneres'!R11+'Premià de Mar'!R11+'Premià de Dalt'!R11+'Pineda de Mar'!R11+Palafolls!R11+Òrrius!R11+Montgat!R11+Mataró!R11+'El Masnou'!R11+'Malgrat de Mar'!R11+Dosrius!R11+'Canet de Mar'!R11+Calella!R11+'Caldes d''Estrac'!R11+Cabrils!R11+'Cabrera de Mar'!R11+Argentona!R11+'Arenys de Munt'!R11+'Arenys de Mar'!R11+Alella!R11</f>
        <v>538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f>'Vilassar de Mar'!B12+'Vilassar de Dalt'!B12+Tordera!B12+Tiana!B12+Teià!B12+'Santa Susanna'!B12+'Sant Vicenç de Montalt'!B12+'Sant Pol de Mar'!B12+'Sant Iscle de Vallalta'!B12+'Sant Cebrià de Vallalta'!B12+'Sant Andreu de Llavaneres'!B12+'Premià de Mar'!B12+'Premià de Dalt'!B12+'Pineda de Mar'!B12+Palafolls!B12+Òrrius!B12+Montgat!B12+Mataró!B12+'El Masnou'!B12+'Malgrat de Mar'!B12+Dosrius!B12+'Canet de Mar'!B12+Calella!B12+'Caldes d''Estrac'!B12+Cabrils!B12+'Cabrera de Mar'!B12+Argentona!B12+'Arenys de Munt'!B12+'Arenys de Mar'!B12+Alella!B12</f>
        <v>0</v>
      </c>
      <c r="C12" s="74">
        <f>'Vilassar de Mar'!C12+'Vilassar de Dalt'!C12+Tordera!C12+Tiana!C12+Teià!C12+'Santa Susanna'!C12+'Sant Vicenç de Montalt'!C12+'Sant Pol de Mar'!C12+'Sant Iscle de Vallalta'!C12+'Sant Cebrià de Vallalta'!C12+'Sant Andreu de Llavaneres'!C12+'Premià de Mar'!C12+'Premià de Dalt'!C12+'Pineda de Mar'!C12+Palafolls!C12+Òrrius!C12+Montgat!C12+Mataró!C12+'El Masnou'!C12+'Malgrat de Mar'!C12+Dosrius!C12+'Canet de Mar'!C12+Calella!C12+'Caldes d''Estrac'!C12+Cabrils!C12+'Cabrera de Mar'!C12+Argentona!C12+'Arenys de Munt'!C12+'Arenys de Mar'!C12+Alella!C12</f>
        <v>0</v>
      </c>
      <c r="D12" s="22" t="s">
        <v>50</v>
      </c>
      <c r="E12" s="84">
        <f>'Vilassar de Mar'!E12+'Vilassar de Dalt'!E12+Tordera!E12+Tiana!E12+Teià!E12+'Santa Susanna'!E12+'Sant Vicenç de Montalt'!E12+'Sant Pol de Mar'!E12+'Sant Iscle de Vallalta'!E12+'Sant Cebrià de Vallalta'!E12+'Sant Andreu de Llavaneres'!E12+'Premià de Mar'!E12+'Premià de Dalt'!E12+'Pineda de Mar'!E12+Palafolls!E12+Òrrius!E12+Montgat!E12+Mataró!F12+'El Masnou'!E12+'Malgrat de Mar'!E12+Dosrius!E12+'Canet de Mar'!E12+Calella!E12+'Caldes d''Estrac'!E12+Cabrils!E12+'Cabrera de Mar'!E12+Argentona!E12+'Arenys de Munt'!E12+'Arenys de Mar'!E12+Alella!E12</f>
        <v>13</v>
      </c>
      <c r="F12" s="84">
        <f>'Vilassar de Mar'!F12+'Vilassar de Dalt'!F12+Tordera!F12+Tiana!F12+Teià!F12+'Santa Susanna'!F12+'Sant Vicenç de Montalt'!F12+'Sant Pol de Mar'!F12+'Sant Iscle de Vallalta'!F12+'Sant Cebrià de Vallalta'!F12+'Sant Andreu de Llavaneres'!F12+'Premià de Mar'!F12+'Premià de Dalt'!F12+'Pineda de Mar'!F12+Palafolls!F12+Òrrius!F12+Montgat!F12+Mataró!E12+'El Masnou'!F12+'Malgrat de Mar'!F12+Dosrius!F12+'Canet de Mar'!F12+Calella!F12+'Caldes d''Estrac'!F12+Cabrils!F12+'Cabrera de Mar'!F12+Argentona!F12+'Arenys de Munt'!F12+'Arenys de Mar'!F12+Alella!F12</f>
        <v>9</v>
      </c>
      <c r="G12" s="23" t="s">
        <v>44</v>
      </c>
      <c r="H12" s="84">
        <f>'Vilassar de Mar'!H12+'Vilassar de Dalt'!H12+Tordera!H12+Tiana!H12+Teià!H12+'Santa Susanna'!H12+'Sant Vicenç de Montalt'!H12+'Sant Pol de Mar'!H12+'Sant Iscle de Vallalta'!H12+'Sant Cebrià de Vallalta'!H12+'Sant Andreu de Llavaneres'!H12+'Premià de Mar'!H12+'Premià de Dalt'!H12+'Pineda de Mar'!H12+Palafolls!H12+Òrrius!H12+Montgat!H12+Mataró!H12+'El Masnou'!H12+'Malgrat de Mar'!H12+Dosrius!H12+'Canet de Mar'!H12+Calella!H12+'Caldes d''Estrac'!H12+Cabrils!H12+'Cabrera de Mar'!H12+Argentona!H12+'Arenys de Munt'!H12+'Arenys de Mar'!H12+Alella!H12</f>
        <v>0</v>
      </c>
      <c r="I12" s="74">
        <f>'Vilassar de Mar'!I12+'Vilassar de Dalt'!I12+Tordera!I12+Tiana!I12+Teià!I12+'Santa Susanna'!I12+'Sant Vicenç de Montalt'!I12+'Sant Pol de Mar'!I12+'Sant Iscle de Vallalta'!I12+'Sant Cebrià de Vallalta'!I12+'Sant Andreu de Llavaneres'!I12+'Premià de Mar'!I12+'Premià de Dalt'!I12+'Pineda de Mar'!I12+Palafolls!I12+Òrrius!I12+Montgat!I12+Mataró!I12+'El Masnou'!I12+'Malgrat de Mar'!I12+Dosrius!I12+'Canet de Mar'!I12+Calella!I12+'Caldes d''Estrac'!I12+Cabrils!I12+'Cabrera de Mar'!I12+Argentona!I12+'Arenys de Munt'!I12+'Arenys de Mar'!I12+Alella!I12</f>
        <v>0</v>
      </c>
      <c r="J12" s="22" t="s">
        <v>45</v>
      </c>
      <c r="K12" s="84">
        <f>'Vilassar de Mar'!K12+'Vilassar de Dalt'!K12+Tordera!K12+Tiana!K12+Teià!K12+'Santa Susanna'!K12+'Sant Vicenç de Montalt'!K12+'Sant Pol de Mar'!K12+'Sant Iscle de Vallalta'!K12+'Sant Cebrià de Vallalta'!K12+'Sant Andreu de Llavaneres'!K12+'Premià de Mar'!K12+'Premià de Dalt'!K12+'Pineda de Mar'!K12+Palafolls!K12+Òrrius!K12+Montgat!K12+Mataró!K12+'El Masnou'!K12+'Malgrat de Mar'!K12+Dosrius!K12+'Canet de Mar'!K12+Calella!K12+'Caldes d''Estrac'!K12+Cabrils!K12+'Cabrera de Mar'!K12+Argentona!K12+'Arenys de Munt'!K12+'Arenys de Mar'!K12+Alella!K12</f>
        <v>39</v>
      </c>
      <c r="L12" s="84">
        <f>'Vilassar de Mar'!L12+'Vilassar de Dalt'!L12+Tordera!L12+Tiana!L12+Teià!L12+'Santa Susanna'!L12+'Sant Vicenç de Montalt'!L12+'Sant Pol de Mar'!L12+'Sant Iscle de Vallalta'!L12+'Sant Cebrià de Vallalta'!L12+'Sant Andreu de Llavaneres'!L12+'Premià de Mar'!L12+'Premià de Dalt'!L12+'Pineda de Mar'!L12+Palafolls!L12+Òrrius!L12+Montgat!L12+Mataró!L12+'El Masnou'!L12+'Malgrat de Mar'!L12+Dosrius!L12+'Canet de Mar'!L12+Calella!L12+'Caldes d''Estrac'!L12+Cabrils!L12+'Cabrera de Mar'!L12+Argentona!L12+'Arenys de Munt'!L12+'Arenys de Mar'!L12+Alella!L12</f>
        <v>63</v>
      </c>
      <c r="M12" s="23" t="s">
        <v>46</v>
      </c>
      <c r="N12" s="84">
        <f>'Vilassar de Mar'!N12+'Vilassar de Dalt'!N12+Tordera!N12+Tiana!N12+Teià!N12+'Santa Susanna'!N12+'Sant Vicenç de Montalt'!N12+'Sant Pol de Mar'!N12+'Sant Iscle de Vallalta'!N12+'Sant Cebrià de Vallalta'!N12+'Sant Andreu de Llavaneres'!N12+'Premià de Mar'!N12+'Premià de Dalt'!N12+'Pineda de Mar'!N12+Palafolls!N12+Òrrius!N12+Montgat!N12+Mataró!N12+'El Masnou'!N12+'Malgrat de Mar'!N12+Dosrius!N12+'Canet de Mar'!N12+Calella!N12+'Caldes d''Estrac'!N12+Cabrils!N12+'Cabrera de Mar'!N12+Argentona!N12+'Arenys de Munt'!N12+'Arenys de Mar'!N12+Alella!N12</f>
        <v>0</v>
      </c>
      <c r="O12" s="74">
        <f>'Vilassar de Mar'!O12+'Vilassar de Dalt'!O12+Tordera!O12+Tiana!O12+Teià!O12+'Santa Susanna'!O12+'Sant Vicenç de Montalt'!O12+'Sant Pol de Mar'!O12+'Sant Iscle de Vallalta'!O12+'Sant Cebrià de Vallalta'!O12+'Sant Andreu de Llavaneres'!O12+'Premià de Mar'!O12+'Premià de Dalt'!O12+'Pineda de Mar'!O12+Palafolls!O12+Òrrius!O12+Montgat!O12+Mataró!O12+'El Masnou'!O12+'Malgrat de Mar'!O12+Dosrius!O12+'Canet de Mar'!O12+Calella!O12+'Caldes d''Estrac'!O12+Cabrils!O12+'Cabrera de Mar'!O12+Argentona!O12+'Arenys de Munt'!O12+'Arenys de Mar'!O12+Alella!O12</f>
        <v>0</v>
      </c>
      <c r="P12" s="22" t="s">
        <v>48</v>
      </c>
      <c r="Q12" s="84">
        <f>'Vilassar de Mar'!Q12+'Vilassar de Dalt'!Q12+Tordera!Q12+Tiana!Q12+Teià!Q12+'Santa Susanna'!Q12+'Sant Vicenç de Montalt'!Q12+'Sant Pol de Mar'!Q12+'Sant Iscle de Vallalta'!Q12+'Sant Cebrià de Vallalta'!Q12+'Sant Andreu de Llavaneres'!Q12+'Premià de Mar'!Q12+'Premià de Dalt'!Q12+'Pineda de Mar'!Q12+Palafolls!Q12+Òrrius!Q12+Montgat!Q12+Mataró!Q12+'El Masnou'!Q12+'Malgrat de Mar'!Q12+Dosrius!Q12+'Canet de Mar'!Q12+Calella!Q12+'Caldes d''Estrac'!Q12+Cabrils!Q12+'Cabrera de Mar'!Q12+Argentona!Q12+'Arenys de Munt'!Q12+'Arenys de Mar'!Q12+Alella!Q12</f>
        <v>218</v>
      </c>
      <c r="R12" s="84">
        <f>'Vilassar de Mar'!R12+'Vilassar de Dalt'!R12+Tordera!R12+Tiana!R12+Teià!R12+'Santa Susanna'!R12+'Sant Vicenç de Montalt'!R12+'Sant Pol de Mar'!R12+'Sant Iscle de Vallalta'!R12+'Sant Cebrià de Vallalta'!R12+'Sant Andreu de Llavaneres'!R12+'Premià de Mar'!R12+'Premià de Dalt'!R12+'Pineda de Mar'!R12+Palafolls!R12+Òrrius!R12+Montgat!R12+Mataró!R12+'El Masnou'!R12+'Malgrat de Mar'!R12+Dosrius!R12+'Canet de Mar'!R12+Calella!R12+'Caldes d''Estrac'!R12+Cabrils!R12+'Cabrera de Mar'!R12+Argentona!R12+'Arenys de Munt'!R12+'Arenys de Mar'!R12+Alella!R12</f>
        <v>472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f>'Vilassar de Mar'!B13+'Vilassar de Dalt'!B13+Tordera!B13+Tiana!B13+Teià!B13+'Santa Susanna'!B13+'Sant Vicenç de Montalt'!B13+'Sant Pol de Mar'!B13+'Sant Iscle de Vallalta'!B13+'Sant Cebrià de Vallalta'!B13+'Sant Andreu de Llavaneres'!B13+'Premià de Mar'!B13+'Premià de Dalt'!B13+'Pineda de Mar'!B13+Palafolls!B13+Òrrius!B13+Montgat!B13+Mataró!B13+'El Masnou'!B13+'Malgrat de Mar'!B13+Dosrius!B13+'Canet de Mar'!B13+Calella!B13+'Caldes d''Estrac'!B13+Cabrils!B13+'Cabrera de Mar'!B13+Argentona!B13+'Arenys de Munt'!B13+'Arenys de Mar'!B13+Alella!B13</f>
        <v>15</v>
      </c>
      <c r="C13" s="74">
        <f>'Vilassar de Mar'!C13+'Vilassar de Dalt'!C13+Tordera!C13+Tiana!C13+Teià!C13+'Santa Susanna'!C13+'Sant Vicenç de Montalt'!C13+'Sant Pol de Mar'!C13+'Sant Iscle de Vallalta'!C13+'Sant Cebrià de Vallalta'!C13+'Sant Andreu de Llavaneres'!C13+'Premià de Mar'!C13+'Premià de Dalt'!C13+'Pineda de Mar'!C13+Palafolls!C13+Òrrius!C13+Montgat!C13+Mataró!C13+'El Masnou'!C13+'Malgrat de Mar'!C13+Dosrius!C13+'Canet de Mar'!C13+Calella!C13+'Caldes d''Estrac'!C13+Cabrils!C13+'Cabrera de Mar'!C13+Argentona!C13+'Arenys de Munt'!C13+'Arenys de Mar'!C13+Alella!C13</f>
        <v>7</v>
      </c>
      <c r="D13" s="26"/>
      <c r="E13" s="32"/>
      <c r="F13" s="32"/>
      <c r="G13" s="23" t="s">
        <v>59</v>
      </c>
      <c r="H13" s="84">
        <f>'Vilassar de Mar'!H13+'Vilassar de Dalt'!H13+Tordera!H13+Tiana!H13+Teià!H13+'Santa Susanna'!H13+'Sant Vicenç de Montalt'!H13+'Sant Pol de Mar'!H13+'Sant Iscle de Vallalta'!H13+'Sant Cebrià de Vallalta'!H13+'Sant Andreu de Llavaneres'!H13+'Premià de Mar'!H13+'Premià de Dalt'!H13+'Pineda de Mar'!H13+Palafolls!H13+Òrrius!H13+Montgat!H13+Mataró!H13+'El Masnou'!H13+'Malgrat de Mar'!H13+Dosrius!H13+'Canet de Mar'!H13+Calella!H13+'Caldes d''Estrac'!H13+Cabrils!H13+'Cabrera de Mar'!H13+Argentona!H13+'Arenys de Munt'!H13+'Arenys de Mar'!H13+Alella!H13</f>
        <v>7</v>
      </c>
      <c r="I13" s="74">
        <f>'Vilassar de Mar'!I13+'Vilassar de Dalt'!I13+Tordera!I13+Tiana!I13+Teià!I13+'Santa Susanna'!I13+'Sant Vicenç de Montalt'!I13+'Sant Pol de Mar'!I13+'Sant Iscle de Vallalta'!I13+'Sant Cebrià de Vallalta'!I13+'Sant Andreu de Llavaneres'!I13+'Premià de Mar'!I13+'Premià de Dalt'!I13+'Pineda de Mar'!I13+Palafolls!I13+Òrrius!I13+Montgat!I13+Mataró!I13+'El Masnou'!I13+'Malgrat de Mar'!I13+Dosrius!I13+'Canet de Mar'!I13+Calella!I13+'Caldes d''Estrac'!I13+Cabrils!I13+'Cabrera de Mar'!I13+Argentona!I13+'Arenys de Munt'!I13+'Arenys de Mar'!I13+Alella!I13</f>
        <v>4</v>
      </c>
      <c r="J13" s="22" t="s">
        <v>51</v>
      </c>
      <c r="K13" s="84">
        <f>'Vilassar de Mar'!K13+'Vilassar de Dalt'!K13+Tordera!K13+Tiana!K13+Teià!K13+'Santa Susanna'!K13+'Sant Vicenç de Montalt'!K13+'Sant Pol de Mar'!K13+'Sant Iscle de Vallalta'!K13+'Sant Cebrià de Vallalta'!K13+'Sant Andreu de Llavaneres'!K13+'Premià de Mar'!K13+'Premià de Dalt'!K13+'Pineda de Mar'!K13+Palafolls!K13+Òrrius!K13+Montgat!K13+Mataró!K13+'El Masnou'!K13+'Malgrat de Mar'!K13+Dosrius!K13+'Canet de Mar'!K13+Calella!K13+'Caldes d''Estrac'!K13+Cabrils!K13+'Cabrera de Mar'!K13+Argentona!K13+'Arenys de Munt'!K13+'Arenys de Mar'!K13+Alella!K13</f>
        <v>4</v>
      </c>
      <c r="L13" s="84">
        <f>'Vilassar de Mar'!L13+'Vilassar de Dalt'!L13+Tordera!L13+Tiana!L13+Teià!L13+'Santa Susanna'!L13+'Sant Vicenç de Montalt'!L13+'Sant Pol de Mar'!L13+'Sant Iscle de Vallalta'!L13+'Sant Cebrià de Vallalta'!L13+'Sant Andreu de Llavaneres'!L13+'Premià de Mar'!L13+'Premià de Dalt'!L13+'Pineda de Mar'!L13+Palafolls!L13+Òrrius!L13+Montgat!L13+Mataró!L13+'El Masnou'!L13+'Malgrat de Mar'!L13+Dosrius!L13+'Canet de Mar'!L13+Calella!L13+'Caldes d''Estrac'!L13+Cabrils!L13+'Cabrera de Mar'!L13+Argentona!L13+'Arenys de Munt'!L13+'Arenys de Mar'!L13+Alella!L13</f>
        <v>5</v>
      </c>
      <c r="M13" s="23" t="s">
        <v>52</v>
      </c>
      <c r="N13" s="84">
        <f>'Vilassar de Mar'!N13+'Vilassar de Dalt'!N13+Tordera!N13+Tiana!N13+Teià!N13+'Santa Susanna'!N13+'Sant Vicenç de Montalt'!N13+'Sant Pol de Mar'!N13+'Sant Iscle de Vallalta'!N13+'Sant Cebrià de Vallalta'!N13+'Sant Andreu de Llavaneres'!N13+'Premià de Mar'!N13+'Premià de Dalt'!N13+'Pineda de Mar'!N13+Palafolls!N13+Òrrius!N13+Montgat!N13+Mataró!N13+'El Masnou'!N13+'Malgrat de Mar'!N13+Dosrius!N13+'Canet de Mar'!N13+Calella!N13+'Caldes d''Estrac'!N13+Cabrils!N13+'Cabrera de Mar'!N13+Argentona!N13+'Arenys de Munt'!N13+'Arenys de Mar'!N13+Alella!N13</f>
        <v>18</v>
      </c>
      <c r="O13" s="74">
        <f>'Vilassar de Mar'!O13+'Vilassar de Dalt'!O13+Tordera!O13+Tiana!O13+Teià!O13+'Santa Susanna'!O13+'Sant Vicenç de Montalt'!O13+'Sant Pol de Mar'!O13+'Sant Iscle de Vallalta'!O13+'Sant Cebrià de Vallalta'!O13+'Sant Andreu de Llavaneres'!O13+'Premià de Mar'!O13+'Premià de Dalt'!O13+'Pineda de Mar'!O13+Palafolls!O13+Òrrius!O13+Montgat!O13+Mataró!O13+'El Masnou'!O13+'Malgrat de Mar'!O13+Dosrius!O13+'Canet de Mar'!O13+Calella!O13+'Caldes d''Estrac'!O13+Cabrils!O13+'Cabrera de Mar'!O13+Argentona!O13+'Arenys de Munt'!O13+'Arenys de Mar'!O13+Alella!O13</f>
        <v>10</v>
      </c>
      <c r="P13" s="22" t="s">
        <v>54</v>
      </c>
      <c r="Q13" s="84">
        <f>'Vilassar de Mar'!Q13+'Vilassar de Dalt'!Q13+Tordera!Q13+Tiana!Q13+Teià!Q13+'Santa Susanna'!Q13+'Sant Vicenç de Montalt'!Q13+'Sant Pol de Mar'!Q13+'Sant Iscle de Vallalta'!Q13+'Sant Cebrià de Vallalta'!Q13+'Sant Andreu de Llavaneres'!Q13+'Premià de Mar'!Q13+'Premià de Dalt'!Q13+'Pineda de Mar'!Q13+Palafolls!Q13+Òrrius!Q13+Montgat!Q13+Mataró!Q13+'El Masnou'!Q13+'Malgrat de Mar'!Q13+Dosrius!Q13+'Canet de Mar'!Q13+Calella!Q13+'Caldes d''Estrac'!Q13+Cabrils!Q13+'Cabrera de Mar'!Q13+Argentona!Q13+'Arenys de Munt'!Q13+'Arenys de Mar'!Q13+Alella!Q13</f>
        <v>425</v>
      </c>
      <c r="R13" s="84">
        <f>'Vilassar de Mar'!R13+'Vilassar de Dalt'!R13+Tordera!R13+Tiana!R13+Teià!R13+'Santa Susanna'!R13+'Sant Vicenç de Montalt'!R13+'Sant Pol de Mar'!R13+'Sant Iscle de Vallalta'!R13+'Sant Cebrià de Vallalta'!R13+'Sant Andreu de Llavaneres'!R13+'Premià de Mar'!R13+'Premià de Dalt'!R13+'Pineda de Mar'!R13+Palafolls!R13+Òrrius!R13+Montgat!R13+Mataró!R13+'El Masnou'!R13+'Malgrat de Mar'!R13+Dosrius!R13+'Canet de Mar'!R13+Calella!R13+'Caldes d''Estrac'!R13+Cabrils!R13+'Cabrera de Mar'!R13+Argentona!R13+'Arenys de Munt'!R13+'Arenys de Mar'!R13+Alella!R13</f>
        <v>533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f>'Vilassar de Mar'!B14+'Vilassar de Dalt'!B14+Tordera!B14+Tiana!B14+Teià!B14+'Santa Susanna'!B14+'Sant Vicenç de Montalt'!B14+'Sant Pol de Mar'!B14+'Sant Iscle de Vallalta'!B14+'Sant Cebrià de Vallalta'!B14+'Sant Andreu de Llavaneres'!B14+'Premià de Mar'!B14+'Premià de Dalt'!B14+'Pineda de Mar'!B14+Palafolls!B14+Òrrius!B14+Montgat!B14+Mataró!B14+'El Masnou'!B14+'Malgrat de Mar'!B14+Dosrius!B14+'Canet de Mar'!B14+Calella!B14+'Caldes d''Estrac'!B14+Cabrils!B14+'Cabrera de Mar'!B14+Argentona!B14+'Arenys de Munt'!B14+'Arenys de Mar'!B14+Alella!B14</f>
        <v>1</v>
      </c>
      <c r="C14" s="74">
        <f>'Vilassar de Mar'!C14+'Vilassar de Dalt'!C14+Tordera!C14+Tiana!C14+Teià!C14+'Santa Susanna'!C14+'Sant Vicenç de Montalt'!C14+'Sant Pol de Mar'!C14+'Sant Iscle de Vallalta'!C14+'Sant Cebrià de Vallalta'!C14+'Sant Andreu de Llavaneres'!C14+'Premià de Mar'!C14+'Premià de Dalt'!C14+'Pineda de Mar'!C14+Palafolls!C14+Òrrius!C14+Montgat!C14+Mataró!C14+'El Masnou'!C14+'Malgrat de Mar'!C14+Dosrius!C14+'Canet de Mar'!C14+Calella!C14+'Caldes d''Estrac'!C14+Cabrils!C14+'Cabrera de Mar'!C14+Argentona!C14+'Arenys de Munt'!C14+'Arenys de Mar'!C14+Alella!C14</f>
        <v>0</v>
      </c>
      <c r="D14" s="26"/>
      <c r="E14" s="32"/>
      <c r="F14" s="32"/>
      <c r="G14" s="30" t="s">
        <v>158</v>
      </c>
      <c r="H14" s="84">
        <f>'Vilassar de Mar'!H14+'Vilassar de Dalt'!H14+Tordera!H14+Tiana!H14+Teià!H14+'Santa Susanna'!H14+'Sant Vicenç de Montalt'!H14+'Sant Pol de Mar'!H14+'Sant Iscle de Vallalta'!H14+'Sant Cebrià de Vallalta'!H14+'Sant Andreu de Llavaneres'!H14+'Premià de Mar'!H14+'Premià de Dalt'!H14+'Pineda de Mar'!H14+Palafolls!H14+Òrrius!H14+Montgat!H14+Mataró!H14+'El Masnou'!H14+'Malgrat de Mar'!H14+Dosrius!H14+'Canet de Mar'!H14+Calella!H14+'Caldes d''Estrac'!H14+Cabrils!H14+'Cabrera de Mar'!H14+Argentona!H14+'Arenys de Munt'!H14+'Arenys de Mar'!H14+Alella!H14</f>
        <v>0</v>
      </c>
      <c r="I14" s="74">
        <f>'Vilassar de Mar'!I14+'Vilassar de Dalt'!I14+Tordera!I14+Tiana!I14+Teià!I14+'Santa Susanna'!I14+'Sant Vicenç de Montalt'!I14+'Sant Pol de Mar'!I14+'Sant Iscle de Vallalta'!I14+'Sant Cebrià de Vallalta'!I14+'Sant Andreu de Llavaneres'!I14+'Premià de Mar'!I14+'Premià de Dalt'!I14+'Pineda de Mar'!I14+Palafolls!I14+Òrrius!I14+Montgat!I14+Mataró!I14+'El Masnou'!I14+'Malgrat de Mar'!I14+Dosrius!I14+'Canet de Mar'!I14+Calella!I14+'Caldes d''Estrac'!I14+Cabrils!I14+'Cabrera de Mar'!I14+Argentona!I14+'Arenys de Munt'!I14+'Arenys de Mar'!I14+Alella!I14</f>
        <v>0</v>
      </c>
      <c r="J14" s="22" t="s">
        <v>56</v>
      </c>
      <c r="K14" s="84">
        <f>'Vilassar de Mar'!K14+'Vilassar de Dalt'!K14+Tordera!K14+Tiana!K14+Teià!K14+'Santa Susanna'!K14+'Sant Vicenç de Montalt'!K14+'Sant Pol de Mar'!K14+'Sant Iscle de Vallalta'!K14+'Sant Cebrià de Vallalta'!K14+'Sant Andreu de Llavaneres'!K14+'Premià de Mar'!K14+'Premià de Dalt'!K14+'Pineda de Mar'!K14+Palafolls!K14+Òrrius!K14+Montgat!K14+Mataró!K14+'El Masnou'!K14+'Malgrat de Mar'!K14+Dosrius!K14+'Canet de Mar'!K14+Calella!K14+'Caldes d''Estrac'!K14+Cabrils!K14+'Cabrera de Mar'!K14+Argentona!K14+'Arenys de Munt'!K14+'Arenys de Mar'!K14+Alella!K14</f>
        <v>8</v>
      </c>
      <c r="L14" s="84">
        <f>'Vilassar de Mar'!L14+'Vilassar de Dalt'!L14+Tordera!L14+Tiana!L14+Teià!L14+'Santa Susanna'!L14+'Sant Vicenç de Montalt'!L14+'Sant Pol de Mar'!L14+'Sant Iscle de Vallalta'!L14+'Sant Cebrià de Vallalta'!L14+'Sant Andreu de Llavaneres'!L14+'Premià de Mar'!L14+'Premià de Dalt'!L14+'Pineda de Mar'!L14+Palafolls!L14+Òrrius!L14+Montgat!L14+Mataró!L14+'El Masnou'!L14+'Malgrat de Mar'!L14+Dosrius!L14+'Canet de Mar'!L14+Calella!L14+'Caldes d''Estrac'!L14+Cabrils!L14+'Cabrera de Mar'!L14+Argentona!L14+'Arenys de Munt'!L14+'Arenys de Mar'!L14+Alella!L14</f>
        <v>12</v>
      </c>
      <c r="M14" s="23" t="s">
        <v>34</v>
      </c>
      <c r="N14" s="84">
        <f>'Vilassar de Mar'!N14+'Vilassar de Dalt'!N14+Tordera!N14+Tiana!N14+Teià!N14+'Santa Susanna'!N14+'Sant Vicenç de Montalt'!N14+'Sant Pol de Mar'!N14+'Sant Iscle de Vallalta'!N14+'Sant Cebrià de Vallalta'!N14+'Sant Andreu de Llavaneres'!N14+'Premià de Mar'!N14+'Premià de Dalt'!N14+'Pineda de Mar'!N14+Palafolls!N14+Òrrius!N14+Montgat!N14+Mataró!N14+'El Masnou'!N14+'Malgrat de Mar'!N14+Dosrius!N14+'Canet de Mar'!N14+Calella!N14+'Caldes d''Estrac'!N14+Cabrils!N14+'Cabrera de Mar'!N14+Argentona!N14+'Arenys de Munt'!N14+'Arenys de Mar'!N14+Alella!N14</f>
        <v>6</v>
      </c>
      <c r="O14" s="74">
        <f>'Vilassar de Mar'!O14+'Vilassar de Dalt'!O14+Tordera!O14+Tiana!O14+Teià!O14+'Santa Susanna'!O14+'Sant Vicenç de Montalt'!O14+'Sant Pol de Mar'!O14+'Sant Iscle de Vallalta'!O14+'Sant Cebrià de Vallalta'!O14+'Sant Andreu de Llavaneres'!O14+'Premià de Mar'!O14+'Premià de Dalt'!O14+'Pineda de Mar'!O14+Palafolls!O14+Òrrius!O14+Montgat!O14+Mataró!O14+'El Masnou'!O14+'Malgrat de Mar'!O14+Dosrius!O14+'Canet de Mar'!O14+Calella!O14+'Caldes d''Estrac'!O14+Cabrils!O14+'Cabrera de Mar'!O14+Argentona!O14+'Arenys de Munt'!O14+'Arenys de Mar'!O14+Alella!O14</f>
        <v>4</v>
      </c>
      <c r="P14" s="22" t="s">
        <v>172</v>
      </c>
      <c r="Q14" s="84">
        <f>'Vilassar de Mar'!Q14+'Vilassar de Dalt'!Q14+Tordera!Q14+Tiana!Q14+Teià!Q14+'Santa Susanna'!Q14+'Sant Vicenç de Montalt'!Q14+'Sant Pol de Mar'!Q14+'Sant Iscle de Vallalta'!Q14+'Sant Cebrià de Vallalta'!Q14+'Sant Andreu de Llavaneres'!Q14+'Premià de Mar'!Q14+'Premià de Dalt'!Q14+'Pineda de Mar'!Q14+Palafolls!Q14+Òrrius!Q14+Montgat!Q14+Mataró!Q14+'El Masnou'!Q14+'Malgrat de Mar'!Q14+Dosrius!Q14+'Canet de Mar'!Q14+Calella!Q14+'Caldes d''Estrac'!Q14+Cabrils!Q14+'Cabrera de Mar'!Q14+Argentona!Q14+'Arenys de Munt'!Q14+'Arenys de Mar'!Q14+Alella!Q14</f>
        <v>6</v>
      </c>
      <c r="R14" s="84">
        <f>'Vilassar de Mar'!R14+'Vilassar de Dalt'!R14+Tordera!R14+Tiana!R14+Teià!R14+'Santa Susanna'!R14+'Sant Vicenç de Montalt'!R14+'Sant Pol de Mar'!R14+'Sant Iscle de Vallalta'!R14+'Sant Cebrià de Vallalta'!R14+'Sant Andreu de Llavaneres'!R14+'Premià de Mar'!R14+'Premià de Dalt'!R14+'Pineda de Mar'!R14+Palafolls!R14+Òrrius!R14+Montgat!R14+Mataró!R14+'El Masnou'!R14+'Malgrat de Mar'!R14+Dosrius!R14+'Canet de Mar'!R14+Calella!R14+'Caldes d''Estrac'!R14+Cabrils!R14+'Cabrera de Mar'!R14+Argentona!R14+'Arenys de Munt'!R14+'Arenys de Mar'!R14+Alella!R14</f>
        <v>8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f>'Vilassar de Mar'!B15+'Vilassar de Dalt'!B15+Tordera!B15+Tiana!B15+Teià!B15+'Santa Susanna'!B15+'Sant Vicenç de Montalt'!B15+'Sant Pol de Mar'!B15+'Sant Iscle de Vallalta'!B15+'Sant Cebrià de Vallalta'!B15+'Sant Andreu de Llavaneres'!B15+'Premià de Mar'!B15+'Premià de Dalt'!B15+'Pineda de Mar'!B15+Palafolls!B15+Òrrius!B15+Montgat!B15+Mataró!B15+'El Masnou'!B15+'Malgrat de Mar'!B15+Dosrius!B15+'Canet de Mar'!B15+Calella!B15+'Caldes d''Estrac'!B15+Cabrils!B15+'Cabrera de Mar'!B15+Argentona!B15+'Arenys de Munt'!B15+'Arenys de Mar'!B15+Alella!B15</f>
        <v>0</v>
      </c>
      <c r="C15" s="74">
        <f>'Vilassar de Mar'!C15+'Vilassar de Dalt'!C15+Tordera!C15+Tiana!C15+Teià!C15+'Santa Susanna'!C15+'Sant Vicenç de Montalt'!C15+'Sant Pol de Mar'!C15+'Sant Iscle de Vallalta'!C15+'Sant Cebrià de Vallalta'!C15+'Sant Andreu de Llavaneres'!C15+'Premià de Mar'!C15+'Premià de Dalt'!C15+'Pineda de Mar'!C15+Palafolls!C15+Òrrius!C15+Montgat!C15+Mataró!C15+'El Masnou'!C15+'Malgrat de Mar'!C15+Dosrius!C15+'Canet de Mar'!C15+Calella!C15+'Caldes d''Estrac'!C15+Cabrils!C15+'Cabrera de Mar'!C15+Argentona!C15+'Arenys de Munt'!C15+'Arenys de Mar'!C15+Alella!C15</f>
        <v>0</v>
      </c>
      <c r="D15" s="26"/>
      <c r="E15" s="32"/>
      <c r="F15" s="32"/>
      <c r="G15" s="23" t="s">
        <v>62</v>
      </c>
      <c r="H15" s="84">
        <f>'Vilassar de Mar'!H15+'Vilassar de Dalt'!H15+Tordera!H15+Tiana!H15+Teià!H15+'Santa Susanna'!H15+'Sant Vicenç de Montalt'!H15+'Sant Pol de Mar'!H15+'Sant Iscle de Vallalta'!H15+'Sant Cebrià de Vallalta'!H15+'Sant Andreu de Llavaneres'!H15+'Premià de Mar'!H15+'Premià de Dalt'!H15+'Pineda de Mar'!H15+Palafolls!H15+Òrrius!H15+Montgat!H15+Mataró!H15+'El Masnou'!H15+'Malgrat de Mar'!H15+Dosrius!H15+'Canet de Mar'!H15+Calella!H15+'Caldes d''Estrac'!H15+Cabrils!H15+'Cabrera de Mar'!H15+Argentona!H15+'Arenys de Munt'!H15+'Arenys de Mar'!H15+Alella!H15</f>
        <v>0</v>
      </c>
      <c r="I15" s="74">
        <f>'Vilassar de Mar'!I15+'Vilassar de Dalt'!I15+Tordera!I15+Tiana!I15+Teià!I15+'Santa Susanna'!I15+'Sant Vicenç de Montalt'!I15+'Sant Pol de Mar'!I15+'Sant Iscle de Vallalta'!I15+'Sant Cebrià de Vallalta'!I15+'Sant Andreu de Llavaneres'!I15+'Premià de Mar'!I15+'Premià de Dalt'!I15+'Pineda de Mar'!I15+Palafolls!I15+Òrrius!I15+Montgat!I15+Mataró!I15+'El Masnou'!I15+'Malgrat de Mar'!I15+Dosrius!I15+'Canet de Mar'!I15+Calella!I15+'Caldes d''Estrac'!I15+Cabrils!I15+'Cabrera de Mar'!I15+Argentona!I15+'Arenys de Munt'!I15+'Arenys de Mar'!I15+Alella!I15</f>
        <v>0</v>
      </c>
      <c r="J15" s="22" t="s">
        <v>60</v>
      </c>
      <c r="K15" s="84">
        <f>'Vilassar de Mar'!K15+'Vilassar de Dalt'!K15+Tordera!K15+Tiana!K15+Teià!K15+'Santa Susanna'!K15+'Sant Vicenç de Montalt'!K15+'Sant Pol de Mar'!K15+'Sant Iscle de Vallalta'!K15+'Sant Cebrià de Vallalta'!K15+'Sant Andreu de Llavaneres'!K15+'Premià de Mar'!K15+'Premià de Dalt'!K15+'Pineda de Mar'!K15+Palafolls!K15+Òrrius!K15+Montgat!K15+Mataró!K15+'El Masnou'!K15+'Malgrat de Mar'!K15+Dosrius!K15+'Canet de Mar'!K15+Calella!K15+'Caldes d''Estrac'!K15+Cabrils!K15+'Cabrera de Mar'!K15+Argentona!K15+'Arenys de Munt'!K15+'Arenys de Mar'!K15+Alella!K15</f>
        <v>24</v>
      </c>
      <c r="L15" s="84">
        <f>'Vilassar de Mar'!L15+'Vilassar de Dalt'!L15+Tordera!L15+Tiana!L15+Teià!L15+'Santa Susanna'!L15+'Sant Vicenç de Montalt'!L15+'Sant Pol de Mar'!L15+'Sant Iscle de Vallalta'!L15+'Sant Cebrià de Vallalta'!L15+'Sant Andreu de Llavaneres'!L15+'Premià de Mar'!L15+'Premià de Dalt'!L15+'Pineda de Mar'!L15+Palafolls!L15+Òrrius!L15+Montgat!L15+Mataró!L15+'El Masnou'!L15+'Malgrat de Mar'!L15+Dosrius!L15+'Canet de Mar'!L15+Calella!L15+'Caldes d''Estrac'!L15+Cabrils!L15+'Cabrera de Mar'!L15+Argentona!L15+'Arenys de Munt'!L15+'Arenys de Mar'!L15+Alella!L15</f>
        <v>22</v>
      </c>
      <c r="M15" s="23" t="s">
        <v>57</v>
      </c>
      <c r="N15" s="84">
        <f>'Vilassar de Mar'!N15+'Vilassar de Dalt'!N15+Tordera!N15+Tiana!N15+Teià!N15+'Santa Susanna'!N15+'Sant Vicenç de Montalt'!N15+'Sant Pol de Mar'!N15+'Sant Iscle de Vallalta'!N15+'Sant Cebrià de Vallalta'!N15+'Sant Andreu de Llavaneres'!N15+'Premià de Mar'!N15+'Premià de Dalt'!N15+'Pineda de Mar'!N15+Palafolls!N15+Òrrius!N15+Montgat!N15+Mataró!N15+'El Masnou'!N15+'Malgrat de Mar'!N15+Dosrius!N15+'Canet de Mar'!N15+Calella!N15+'Caldes d''Estrac'!N15+Cabrils!N15+'Cabrera de Mar'!N15+Argentona!N15+'Arenys de Munt'!N15+'Arenys de Mar'!N15+Alella!N15</f>
        <v>0</v>
      </c>
      <c r="O15" s="74">
        <f>'Vilassar de Mar'!O15+'Vilassar de Dalt'!O15+Tordera!O15+Tiana!O15+Teià!O15+'Santa Susanna'!O15+'Sant Vicenç de Montalt'!O15+'Sant Pol de Mar'!O15+'Sant Iscle de Vallalta'!O15+'Sant Cebrià de Vallalta'!O15+'Sant Andreu de Llavaneres'!O15+'Premià de Mar'!O15+'Premià de Dalt'!O15+'Pineda de Mar'!O15+Palafolls!O15+Òrrius!O15+Montgat!O15+Mataró!O15+'El Masnou'!O15+'Malgrat de Mar'!O15+Dosrius!O15+'Canet de Mar'!O15+Calella!O15+'Caldes d''Estrac'!O15+Cabrils!O15+'Cabrera de Mar'!O15+Argentona!O15+'Arenys de Munt'!O15+'Arenys de Mar'!O15+Alella!O15</f>
        <v>0</v>
      </c>
      <c r="P15" s="22" t="s">
        <v>61</v>
      </c>
      <c r="Q15" s="84">
        <f>'Vilassar de Mar'!Q15+'Vilassar de Dalt'!Q15+Tordera!Q15+Tiana!Q15+Teià!Q15+'Santa Susanna'!Q15+'Sant Vicenç de Montalt'!Q15+'Sant Pol de Mar'!Q15+'Sant Iscle de Vallalta'!Q15+'Sant Cebrià de Vallalta'!Q15+'Sant Andreu de Llavaneres'!Q15+'Premià de Mar'!Q15+'Premià de Dalt'!Q15+'Pineda de Mar'!Q15+Palafolls!Q15+Òrrius!Q15+Montgat!Q15+Mataró!Q15+'El Masnou'!Q15+'Malgrat de Mar'!Q15+Dosrius!Q15+'Canet de Mar'!Q15+Calella!Q15+'Caldes d''Estrac'!Q15+Cabrils!Q15+'Cabrera de Mar'!Q15+Argentona!Q15+'Arenys de Munt'!Q15+'Arenys de Mar'!Q15+Alella!Q15</f>
        <v>149</v>
      </c>
      <c r="R15" s="84">
        <f>'Vilassar de Mar'!R15+'Vilassar de Dalt'!R15+Tordera!R15+Tiana!R15+Teià!R15+'Santa Susanna'!R15+'Sant Vicenç de Montalt'!R15+'Sant Pol de Mar'!R15+'Sant Iscle de Vallalta'!R15+'Sant Cebrià de Vallalta'!R15+'Sant Andreu de Llavaneres'!R15+'Premià de Mar'!R15+'Premià de Dalt'!R15+'Pineda de Mar'!R15+Palafolls!R15+Òrrius!R15+Montgat!R15+Mataró!R15+'El Masnou'!R15+'Malgrat de Mar'!R15+Dosrius!R15+'Canet de Mar'!R15+Calella!R15+'Caldes d''Estrac'!R15+Cabrils!R15+'Cabrera de Mar'!R15+Argentona!R15+'Arenys de Munt'!R15+'Arenys de Mar'!R15+Alella!R15</f>
        <v>226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f>'Vilassar de Mar'!B16+'Vilassar de Dalt'!B16+Tordera!B16+Tiana!B16+Teià!B16+'Santa Susanna'!B16+'Sant Vicenç de Montalt'!B16+'Sant Pol de Mar'!B16+'Sant Iscle de Vallalta'!B16+'Sant Cebrià de Vallalta'!B16+'Sant Andreu de Llavaneres'!B16+'Premià de Mar'!B16+'Premià de Dalt'!B16+'Pineda de Mar'!B16+Palafolls!B16+Òrrius!B16+Montgat!B16+Mataró!B16+'El Masnou'!B16+'Malgrat de Mar'!B16+Dosrius!B16+'Canet de Mar'!B16+Calella!B16+'Caldes d''Estrac'!B16+Cabrils!B16+'Cabrera de Mar'!B16+Argentona!B16+'Arenys de Munt'!B16+'Arenys de Mar'!B16+Alella!B16</f>
        <v>11</v>
      </c>
      <c r="C16" s="74">
        <f>'Vilassar de Mar'!C16+'Vilassar de Dalt'!C16+Tordera!C16+Tiana!C16+Teià!C16+'Santa Susanna'!C16+'Sant Vicenç de Montalt'!C16+'Sant Pol de Mar'!C16+'Sant Iscle de Vallalta'!C16+'Sant Cebrià de Vallalta'!C16+'Sant Andreu de Llavaneres'!C16+'Premià de Mar'!C16+'Premià de Dalt'!C16+'Pineda de Mar'!C16+Palafolls!C16+Òrrius!C16+Montgat!C16+Mataró!C16+'El Masnou'!C16+'Malgrat de Mar'!C16+Dosrius!C16+'Canet de Mar'!C16+Calella!C16+'Caldes d''Estrac'!C16+Cabrils!C16+'Cabrera de Mar'!C16+Argentona!C16+'Arenys de Munt'!C16+'Arenys de Mar'!C16+Alella!C16</f>
        <v>23</v>
      </c>
      <c r="D16" s="26"/>
      <c r="E16" s="32"/>
      <c r="F16" s="32"/>
      <c r="G16" s="23" t="s">
        <v>67</v>
      </c>
      <c r="H16" s="84">
        <f>'Vilassar de Mar'!H16+'Vilassar de Dalt'!H16+Tordera!H16+Tiana!H16+Teià!H16+'Santa Susanna'!H16+'Sant Vicenç de Montalt'!H16+'Sant Pol de Mar'!H16+'Sant Iscle de Vallalta'!H16+'Sant Cebrià de Vallalta'!H16+'Sant Andreu de Llavaneres'!H16+'Premià de Mar'!H16+'Premià de Dalt'!H16+'Pineda de Mar'!H16+Palafolls!H16+Òrrius!H16+Montgat!H16+Mataró!H16+'El Masnou'!H16+'Malgrat de Mar'!H16+Dosrius!H16+'Canet de Mar'!H16+Calella!H16+'Caldes d''Estrac'!H16+Cabrils!H16+'Cabrera de Mar'!H16+Argentona!H16+'Arenys de Munt'!H16+'Arenys de Mar'!H16+Alella!H16</f>
        <v>0</v>
      </c>
      <c r="I16" s="74">
        <f>'Vilassar de Mar'!I16+'Vilassar de Dalt'!I16+Tordera!I16+Tiana!I16+Teià!I16+'Santa Susanna'!I16+'Sant Vicenç de Montalt'!I16+'Sant Pol de Mar'!I16+'Sant Iscle de Vallalta'!I16+'Sant Cebrià de Vallalta'!I16+'Sant Andreu de Llavaneres'!I16+'Premià de Mar'!I16+'Premià de Dalt'!I16+'Pineda de Mar'!I16+Palafolls!I16+Òrrius!I16+Montgat!I16+Mataró!I16+'El Masnou'!I16+'Malgrat de Mar'!I16+Dosrius!I16+'Canet de Mar'!I16+Calella!I16+'Caldes d''Estrac'!I16+Cabrils!I16+'Cabrera de Mar'!I16+Argentona!I16+'Arenys de Munt'!I16+'Arenys de Mar'!I16+Alella!I16</f>
        <v>0</v>
      </c>
      <c r="J16" s="22" t="s">
        <v>63</v>
      </c>
      <c r="K16" s="84">
        <f>'Vilassar de Mar'!K16+'Vilassar de Dalt'!K16+Tordera!K16+Tiana!K16+Teià!K16+'Santa Susanna'!K16+'Sant Vicenç de Montalt'!K16+'Sant Pol de Mar'!K16+'Sant Iscle de Vallalta'!K16+'Sant Cebrià de Vallalta'!K16+'Sant Andreu de Llavaneres'!K16+'Premià de Mar'!K16+'Premià de Dalt'!K16+'Pineda de Mar'!K16+Palafolls!K16+Òrrius!K16+Montgat!K16+Mataró!K16+'El Masnou'!K16+'Malgrat de Mar'!K16+Dosrius!K16+'Canet de Mar'!K16+Calella!K16+'Caldes d''Estrac'!K16+Cabrils!K16+'Cabrera de Mar'!K16+Argentona!K16+'Arenys de Munt'!K16+'Arenys de Mar'!K16+Alella!K16</f>
        <v>628</v>
      </c>
      <c r="L16" s="84">
        <f>'Vilassar de Mar'!L16+'Vilassar de Dalt'!L16+Tordera!L16+Tiana!L16+Teià!L16+'Santa Susanna'!L16+'Sant Vicenç de Montalt'!L16+'Sant Pol de Mar'!L16+'Sant Iscle de Vallalta'!L16+'Sant Cebrià de Vallalta'!L16+'Sant Andreu de Llavaneres'!L16+'Premià de Mar'!L16+'Premià de Dalt'!L16+'Pineda de Mar'!L16+Palafolls!L16+Òrrius!L16+Montgat!L16+Mataró!L16+'El Masnou'!L16+'Malgrat de Mar'!L16+Dosrius!L16+'Canet de Mar'!L16+Calella!L16+'Caldes d''Estrac'!L16+Cabrils!L16+'Cabrera de Mar'!L16+Argentona!L16+'Arenys de Munt'!L16+'Arenys de Mar'!L16+Alella!L16</f>
        <v>601</v>
      </c>
      <c r="M16" s="23" t="s">
        <v>40</v>
      </c>
      <c r="N16" s="84">
        <f>'Vilassar de Mar'!N16+'Vilassar de Dalt'!N16+Tordera!N16+Tiana!N16+Teià!N16+'Santa Susanna'!N16+'Sant Vicenç de Montalt'!N16+'Sant Pol de Mar'!N16+'Sant Iscle de Vallalta'!N16+'Sant Cebrià de Vallalta'!N16+'Sant Andreu de Llavaneres'!N16+'Premià de Mar'!N16+'Premià de Dalt'!N16+'Pineda de Mar'!N16+Palafolls!N16+Òrrius!N16+Montgat!N16+Mataró!N16+'El Masnou'!N16+'Malgrat de Mar'!N16+Dosrius!N16+'Canet de Mar'!N16+Calella!N16+'Caldes d''Estrac'!N16+Cabrils!N16+'Cabrera de Mar'!N16+Argentona!N16+'Arenys de Munt'!N16+'Arenys de Mar'!N16+Alella!N16</f>
        <v>2</v>
      </c>
      <c r="O16" s="74">
        <f>'Vilassar de Mar'!O16+'Vilassar de Dalt'!O16+Tordera!O16+Tiana!O16+Teià!O16+'Santa Susanna'!O16+'Sant Vicenç de Montalt'!O16+'Sant Pol de Mar'!O16+'Sant Iscle de Vallalta'!O16+'Sant Cebrià de Vallalta'!O16+'Sant Andreu de Llavaneres'!O16+'Premià de Mar'!O16+'Premià de Dalt'!O16+'Pineda de Mar'!O16+Palafolls!O16+Òrrius!O16+Montgat!O16+Mataró!O16+'El Masnou'!O16+'Malgrat de Mar'!O16+Dosrius!O16+'Canet de Mar'!O16+Calella!O16+'Caldes d''Estrac'!O16+Cabrils!O16+'Cabrera de Mar'!O16+Argentona!O16+'Arenys de Munt'!O16+'Arenys de Mar'!O16+Alella!O16</f>
        <v>1</v>
      </c>
      <c r="P16" s="22" t="s">
        <v>65</v>
      </c>
      <c r="Q16" s="84">
        <f>'Vilassar de Mar'!Q16+'Vilassar de Dalt'!Q16+Tordera!Q16+Tiana!Q16+Teià!Q16+'Santa Susanna'!Q16+'Sant Vicenç de Montalt'!Q16+'Sant Pol de Mar'!Q16+'Sant Iscle de Vallalta'!Q16+'Sant Cebrià de Vallalta'!Q16+'Sant Andreu de Llavaneres'!Q16+'Premià de Mar'!Q16+'Premià de Dalt'!Q16+'Pineda de Mar'!Q16+Palafolls!Q16+Òrrius!Q16+Montgat!Q16+Mataró!Q16+'El Masnou'!Q16+'Malgrat de Mar'!Q16+Dosrius!Q16+'Canet de Mar'!Q16+Calella!Q16+'Caldes d''Estrac'!Q16+Cabrils!Q16+'Cabrera de Mar'!Q16+Argentona!Q16+'Arenys de Munt'!Q16+'Arenys de Mar'!Q16+Alella!Q16</f>
        <v>6</v>
      </c>
      <c r="R16" s="84">
        <f>'Vilassar de Mar'!R16+'Vilassar de Dalt'!R16+Tordera!R16+Tiana!R16+Teià!R16+'Santa Susanna'!R16+'Sant Vicenç de Montalt'!R16+'Sant Pol de Mar'!R16+'Sant Iscle de Vallalta'!R16+'Sant Cebrià de Vallalta'!R16+'Sant Andreu de Llavaneres'!R16+'Premià de Mar'!R16+'Premià de Dalt'!R16+'Pineda de Mar'!R16+Palafolls!R16+Òrrius!R16+Montgat!R16+Mataró!R16+'El Masnou'!R16+'Malgrat de Mar'!R16+Dosrius!R16+'Canet de Mar'!R16+Calella!R16+'Caldes d''Estrac'!R16+Cabrils!R16+'Cabrera de Mar'!R16+Argentona!R16+'Arenys de Munt'!R16+'Arenys de Mar'!R16+Alella!R16</f>
        <v>6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f>'Vilassar de Mar'!B17+'Vilassar de Dalt'!B17+Tordera!B17+Tiana!B17+Teià!B17+'Santa Susanna'!B17+'Sant Vicenç de Montalt'!B17+'Sant Pol de Mar'!B17+'Sant Iscle de Vallalta'!B17+'Sant Cebrià de Vallalta'!B17+'Sant Andreu de Llavaneres'!B17+'Premià de Mar'!B17+'Premià de Dalt'!B17+'Pineda de Mar'!B17+Palafolls!B17+Òrrius!B17+Montgat!B17+Mataró!B17+'El Masnou'!B17+'Malgrat de Mar'!B17+Dosrius!B17+'Canet de Mar'!B17+Calella!B17+'Caldes d''Estrac'!B17+Cabrils!B17+'Cabrera de Mar'!B17+Argentona!B17+'Arenys de Munt'!B17+'Arenys de Mar'!B17+Alella!B17</f>
        <v>33</v>
      </c>
      <c r="C17" s="74">
        <f>'Vilassar de Mar'!C17+'Vilassar de Dalt'!C17+Tordera!C17+Tiana!C17+Teià!C17+'Santa Susanna'!C17+'Sant Vicenç de Montalt'!C17+'Sant Pol de Mar'!C17+'Sant Iscle de Vallalta'!C17+'Sant Cebrià de Vallalta'!C17+'Sant Andreu de Llavaneres'!C17+'Premià de Mar'!C17+'Premià de Dalt'!C17+'Pineda de Mar'!C17+Palafolls!C17+Òrrius!C17+Montgat!C17+Mataró!C17+'El Masnou'!C17+'Malgrat de Mar'!C17+Dosrius!C17+'Canet de Mar'!C17+Calella!C17+'Caldes d''Estrac'!C17+Cabrils!C17+'Cabrera de Mar'!C17+Argentona!C17+'Arenys de Munt'!C17+'Arenys de Mar'!C17+Alella!C17</f>
        <v>65</v>
      </c>
      <c r="D17" s="26"/>
      <c r="E17" s="32"/>
      <c r="F17" s="32"/>
      <c r="G17" s="23" t="s">
        <v>167</v>
      </c>
      <c r="H17" s="84">
        <f>'Vilassar de Mar'!H17+'Vilassar de Dalt'!H17+Tordera!H17+Tiana!H17+Teià!H17+'Santa Susanna'!H17+'Sant Vicenç de Montalt'!H17+'Sant Pol de Mar'!H17+'Sant Iscle de Vallalta'!H17+'Sant Cebrià de Vallalta'!H17+'Sant Andreu de Llavaneres'!H17+'Premià de Mar'!H17+'Premià de Dalt'!H17+'Pineda de Mar'!H17+Palafolls!H17+Òrrius!H17+Montgat!H17+Mataró!H17+'El Masnou'!H17+'Malgrat de Mar'!H17+Dosrius!H17+'Canet de Mar'!H17+Calella!H17+'Caldes d''Estrac'!H17+Cabrils!H17+'Cabrera de Mar'!H17+Argentona!H17+'Arenys de Munt'!H17+'Arenys de Mar'!H17+Alella!H17</f>
        <v>23</v>
      </c>
      <c r="I17" s="74">
        <f>'Vilassar de Mar'!I17+'Vilassar de Dalt'!I17+Tordera!I17+Tiana!I17+Teià!I17+'Santa Susanna'!I17+'Sant Vicenç de Montalt'!I17+'Sant Pol de Mar'!I17+'Sant Iscle de Vallalta'!I17+'Sant Cebrià de Vallalta'!I17+'Sant Andreu de Llavaneres'!I17+'Premià de Mar'!I17+'Premià de Dalt'!I17+'Pineda de Mar'!I17+Palafolls!I17+Òrrius!I17+Montgat!I17+Mataró!I17+'El Masnou'!I17+'Malgrat de Mar'!I17+Dosrius!I17+'Canet de Mar'!I17+Calella!I17+'Caldes d''Estrac'!I17+Cabrils!I17+'Cabrera de Mar'!I17+Argentona!I17+'Arenys de Munt'!I17+'Arenys de Mar'!I17+Alella!I17</f>
        <v>7</v>
      </c>
      <c r="J17" s="22" t="s">
        <v>68</v>
      </c>
      <c r="K17" s="84">
        <f>'Vilassar de Mar'!K17+'Vilassar de Dalt'!K17+Tordera!K17+Tiana!K17+Teià!K17+'Santa Susanna'!K17+'Sant Vicenç de Montalt'!K17+'Sant Pol de Mar'!K17+'Sant Iscle de Vallalta'!K17+'Sant Cebrià de Vallalta'!K17+'Sant Andreu de Llavaneres'!K17+'Premià de Mar'!K17+'Premià de Dalt'!K17+'Pineda de Mar'!K17+Palafolls!K17+Òrrius!K17+Montgat!K17+Mataró!K17+'El Masnou'!K17+'Malgrat de Mar'!K17+Dosrius!K17+'Canet de Mar'!K17+Calella!K17+'Caldes d''Estrac'!K17+Cabrils!K17+'Cabrera de Mar'!K17+Argentona!K17+'Arenys de Munt'!K17+'Arenys de Mar'!K17+Alella!K17</f>
        <v>18</v>
      </c>
      <c r="L17" s="84">
        <f>'Vilassar de Mar'!L17+'Vilassar de Dalt'!L17+Tordera!L17+Tiana!L17+Teià!L17+'Santa Susanna'!L17+'Sant Vicenç de Montalt'!L17+'Sant Pol de Mar'!L17+'Sant Iscle de Vallalta'!L17+'Sant Cebrià de Vallalta'!L17+'Sant Andreu de Llavaneres'!L17+'Premià de Mar'!L17+'Premià de Dalt'!L17+'Pineda de Mar'!L17+Palafolls!L17+Òrrius!L17+Montgat!L17+Mataró!L17+'El Masnou'!L17+'Malgrat de Mar'!L17+Dosrius!L17+'Canet de Mar'!L17+Calella!L17+'Caldes d''Estrac'!L17+Cabrils!L17+'Cabrera de Mar'!L17+Argentona!L17+'Arenys de Munt'!L17+'Arenys de Mar'!L17+Alella!L17</f>
        <v>20</v>
      </c>
      <c r="M17" s="23" t="s">
        <v>215</v>
      </c>
      <c r="N17" s="84">
        <f>'Vilassar de Mar'!N17+'Vilassar de Dalt'!N17+Tordera!N17+Tiana!N17+Teià!N17+'Santa Susanna'!N17+'Sant Vicenç de Montalt'!N17+'Sant Pol de Mar'!N17+'Sant Iscle de Vallalta'!N17+'Sant Cebrià de Vallalta'!N17+'Sant Andreu de Llavaneres'!N17+'Premià de Mar'!N17+'Premià de Dalt'!N17+'Pineda de Mar'!N17+Palafolls!N17+Òrrius!N17+Montgat!N17+Mataró!N17+'El Masnou'!N17+'Malgrat de Mar'!N17+Dosrius!N17+'Canet de Mar'!N17+Calella!N17+'Caldes d''Estrac'!N17+Cabrils!N17+'Cabrera de Mar'!N17+Argentona!N17+'Arenys de Munt'!N17+'Arenys de Mar'!N17+Alella!N17</f>
        <v>3</v>
      </c>
      <c r="O17" s="74">
        <f>'Vilassar de Mar'!O17+'Vilassar de Dalt'!O17+Tordera!O17+Tiana!O17+Teià!O17+'Santa Susanna'!O17+'Sant Vicenç de Montalt'!O17+'Sant Pol de Mar'!O17+'Sant Iscle de Vallalta'!O17+'Sant Cebrià de Vallalta'!O17+'Sant Andreu de Llavaneres'!O17+'Premià de Mar'!O17+'Premià de Dalt'!O17+'Pineda de Mar'!O17+Palafolls!O17+Òrrius!O17+Montgat!O17+Mataró!O17+'El Masnou'!O17+'Malgrat de Mar'!O17+Dosrius!O17+'Canet de Mar'!O17+Calella!O17+'Caldes d''Estrac'!O17+Cabrils!O17+'Cabrera de Mar'!O17+Argentona!O17+'Arenys de Munt'!O17+'Arenys de Mar'!O17+Alella!O17</f>
        <v>1</v>
      </c>
      <c r="P17" s="22" t="s">
        <v>70</v>
      </c>
      <c r="Q17" s="84">
        <f>'Vilassar de Mar'!Q17+'Vilassar de Dalt'!Q17+Tordera!Q17+Tiana!Q17+Teià!Q17+'Santa Susanna'!Q17+'Sant Vicenç de Montalt'!Q17+'Sant Pol de Mar'!Q17+'Sant Iscle de Vallalta'!Q17+'Sant Cebrià de Vallalta'!Q17+'Sant Andreu de Llavaneres'!Q17+'Premià de Mar'!Q17+'Premià de Dalt'!Q17+'Pineda de Mar'!Q17+Palafolls!Q17+Òrrius!Q17+Montgat!Q17+Mataró!Q17+'El Masnou'!Q17+'Malgrat de Mar'!Q17+Dosrius!Q17+'Canet de Mar'!Q17+Calella!Q17+'Caldes d''Estrac'!Q17+Cabrils!Q17+'Cabrera de Mar'!Q17+Argentona!Q17+'Arenys de Munt'!Q17+'Arenys de Mar'!Q17+Alella!Q17</f>
        <v>362</v>
      </c>
      <c r="R17" s="84">
        <f>'Vilassar de Mar'!R17+'Vilassar de Dalt'!R17+Tordera!R17+Tiana!R17+Teià!R17+'Santa Susanna'!R17+'Sant Vicenç de Montalt'!R17+'Sant Pol de Mar'!R17+'Sant Iscle de Vallalta'!R17+'Sant Cebrià de Vallalta'!R17+'Sant Andreu de Llavaneres'!R17+'Premià de Mar'!R17+'Premià de Dalt'!R17+'Pineda de Mar'!R17+Palafolls!R17+Òrrius!R17+Montgat!R17+Mataró!R17+'El Masnou'!R17+'Malgrat de Mar'!R17+Dosrius!R17+'Canet de Mar'!R17+Calella!R17+'Caldes d''Estrac'!R17+Cabrils!R17+'Cabrera de Mar'!R17+Argentona!R17+'Arenys de Munt'!R17+'Arenys de Mar'!R17+Alella!R17</f>
        <v>390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f>'Vilassar de Mar'!B18+'Vilassar de Dalt'!B18+Tordera!B18+Tiana!B18+Teià!B18+'Santa Susanna'!B18+'Sant Vicenç de Montalt'!B18+'Sant Pol de Mar'!B18+'Sant Iscle de Vallalta'!B18+'Sant Cebrià de Vallalta'!B18+'Sant Andreu de Llavaneres'!B18+'Premià de Mar'!B18+'Premià de Dalt'!B18+'Pineda de Mar'!B18+Palafolls!B18+Òrrius!B18+Montgat!B18+Mataró!B18+'El Masnou'!B18+'Malgrat de Mar'!B18+Dosrius!B18+'Canet de Mar'!B18+Calella!B18+'Caldes d''Estrac'!B18+Cabrils!B18+'Cabrera de Mar'!B18+Argentona!B18+'Arenys de Munt'!B18+'Arenys de Mar'!B18+Alella!B18</f>
        <v>53</v>
      </c>
      <c r="C18" s="74">
        <f>'Vilassar de Mar'!C18+'Vilassar de Dalt'!C18+Tordera!C18+Tiana!C18+Teià!C18+'Santa Susanna'!C18+'Sant Vicenç de Montalt'!C18+'Sant Pol de Mar'!C18+'Sant Iscle de Vallalta'!C18+'Sant Cebrià de Vallalta'!C18+'Sant Andreu de Llavaneres'!C18+'Premià de Mar'!C18+'Premià de Dalt'!C18+'Pineda de Mar'!C18+Palafolls!C18+Òrrius!C18+Montgat!C18+Mataró!C18+'El Masnou'!C18+'Malgrat de Mar'!C18+Dosrius!C18+'Canet de Mar'!C18+Calella!C18+'Caldes d''Estrac'!C18+Cabrils!C18+'Cabrera de Mar'!C18+Argentona!C18+'Arenys de Munt'!C18+'Arenys de Mar'!C18+Alella!C18</f>
        <v>59</v>
      </c>
      <c r="D18" s="26"/>
      <c r="E18" s="32"/>
      <c r="F18" s="32"/>
      <c r="G18" s="23" t="s">
        <v>72</v>
      </c>
      <c r="H18" s="84">
        <f>'Vilassar de Mar'!H18+'Vilassar de Dalt'!H18+Tordera!H18+Tiana!H18+Teià!H18+'Santa Susanna'!H18+'Sant Vicenç de Montalt'!H18+'Sant Pol de Mar'!H18+'Sant Iscle de Vallalta'!H18+'Sant Cebrià de Vallalta'!H18+'Sant Andreu de Llavaneres'!H18+'Premià de Mar'!H18+'Premià de Dalt'!H18+'Pineda de Mar'!H18+Palafolls!H18+Òrrius!H18+Montgat!H18+Mataró!H18+'El Masnou'!H18+'Malgrat de Mar'!H18+Dosrius!H18+'Canet de Mar'!H18+Calella!H18+'Caldes d''Estrac'!H18+Cabrils!H18+'Cabrera de Mar'!H18+Argentona!H18+'Arenys de Munt'!H18+'Arenys de Mar'!H18+Alella!H18</f>
        <v>3</v>
      </c>
      <c r="I18" s="74">
        <f>'Vilassar de Mar'!I18+'Vilassar de Dalt'!I18+Tordera!I18+Tiana!I18+Teià!I18+'Santa Susanna'!I18+'Sant Vicenç de Montalt'!I18+'Sant Pol de Mar'!I18+'Sant Iscle de Vallalta'!I18+'Sant Cebrià de Vallalta'!I18+'Sant Andreu de Llavaneres'!I18+'Premià de Mar'!I18+'Premià de Dalt'!I18+'Pineda de Mar'!I18+Palafolls!I18+Òrrius!I18+Montgat!I18+Mataró!I18+'El Masnou'!I18+'Malgrat de Mar'!I18+Dosrius!I18+'Canet de Mar'!I18+Calella!I18+'Caldes d''Estrac'!I18+Cabrils!I18+'Cabrera de Mar'!I18+Argentona!I18+'Arenys de Munt'!I18+'Arenys de Mar'!I18+Alella!I18</f>
        <v>2</v>
      </c>
      <c r="J18" s="22" t="s">
        <v>73</v>
      </c>
      <c r="K18" s="84">
        <f>'Vilassar de Mar'!K18+'Vilassar de Dalt'!K18+Tordera!K18+Tiana!K18+Teià!K18+'Santa Susanna'!K18+'Sant Vicenç de Montalt'!K18+'Sant Pol de Mar'!K18+'Sant Iscle de Vallalta'!K18+'Sant Cebrià de Vallalta'!K18+'Sant Andreu de Llavaneres'!K18+'Premià de Mar'!K18+'Premià de Dalt'!K18+'Pineda de Mar'!K18+Palafolls!K18+Òrrius!K18+Montgat!K18+Mataró!K18+'El Masnou'!K18+'Malgrat de Mar'!K18+Dosrius!K18+'Canet de Mar'!K18+Calella!K18+'Caldes d''Estrac'!K18+Cabrils!K18+'Cabrera de Mar'!K18+Argentona!K18+'Arenys de Munt'!K18+'Arenys de Mar'!K18+Alella!K18</f>
        <v>27</v>
      </c>
      <c r="L18" s="84">
        <f>'Vilassar de Mar'!L18+'Vilassar de Dalt'!L18+Tordera!L18+Tiana!L18+Teià!L18+'Santa Susanna'!L18+'Sant Vicenç de Montalt'!L18+'Sant Pol de Mar'!L18+'Sant Iscle de Vallalta'!L18+'Sant Cebrià de Vallalta'!L18+'Sant Andreu de Llavaneres'!L18+'Premià de Mar'!L18+'Premià de Dalt'!L18+'Pineda de Mar'!L18+Palafolls!L18+Òrrius!L18+Montgat!L18+Mataró!L18+'El Masnou'!L18+'Malgrat de Mar'!L18+Dosrius!L18+'Canet de Mar'!L18+Calella!L18+'Caldes d''Estrac'!L18+Cabrils!L18+'Cabrera de Mar'!L18+Argentona!L18+'Arenys de Munt'!L18+'Arenys de Mar'!L18+Alella!L18</f>
        <v>52</v>
      </c>
      <c r="M18" s="23" t="s">
        <v>64</v>
      </c>
      <c r="N18" s="84">
        <f>'Vilassar de Mar'!N18+'Vilassar de Dalt'!N18+Tordera!N18+Tiana!N18+Teià!N18+'Santa Susanna'!N18+'Sant Vicenç de Montalt'!N18+'Sant Pol de Mar'!N18+'Sant Iscle de Vallalta'!N18+'Sant Cebrià de Vallalta'!N18+'Sant Andreu de Llavaneres'!N18+'Premià de Mar'!N18+'Premià de Dalt'!N18+'Pineda de Mar'!N18+Palafolls!N18+Òrrius!N18+Montgat!N18+Mataró!N18+'El Masnou'!N18+'Malgrat de Mar'!N18+Dosrius!N18+'Canet de Mar'!N18+Calella!N18+'Caldes d''Estrac'!N18+Cabrils!N18+'Cabrera de Mar'!N18+Argentona!N18+'Arenys de Munt'!N18+'Arenys de Mar'!N18+Alella!N18</f>
        <v>25</v>
      </c>
      <c r="O18" s="74">
        <f>'Vilassar de Mar'!O18+'Vilassar de Dalt'!O18+Tordera!O18+Tiana!O18+Teià!O18+'Santa Susanna'!O18+'Sant Vicenç de Montalt'!O18+'Sant Pol de Mar'!O18+'Sant Iscle de Vallalta'!O18+'Sant Cebrià de Vallalta'!O18+'Sant Andreu de Llavaneres'!O18+'Premià de Mar'!O18+'Premià de Dalt'!O18+'Pineda de Mar'!O18+Palafolls!O18+Òrrius!O18+Montgat!O18+Mataró!O18+'El Masnou'!O18+'Malgrat de Mar'!O18+Dosrius!O18+'Canet de Mar'!O18+Calella!O18+'Caldes d''Estrac'!O18+Cabrils!O18+'Cabrera de Mar'!O18+Argentona!O18+'Arenys de Munt'!O18+'Arenys de Mar'!O18+Alella!O18</f>
        <v>51</v>
      </c>
      <c r="P18" s="22" t="s">
        <v>75</v>
      </c>
      <c r="Q18" s="84">
        <f>'Vilassar de Mar'!Q18+'Vilassar de Dalt'!Q18+Tordera!Q18+Tiana!Q18+Teià!Q18+'Santa Susanna'!Q18+'Sant Vicenç de Montalt'!Q18+'Sant Pol de Mar'!Q18+'Sant Iscle de Vallalta'!Q18+'Sant Cebrià de Vallalta'!Q18+'Sant Andreu de Llavaneres'!Q18+'Premià de Mar'!Q18+'Premià de Dalt'!Q18+'Pineda de Mar'!Q18+Palafolls!Q18+Òrrius!Q18+Montgat!Q18+Mataró!Q18+'El Masnou'!Q18+'Malgrat de Mar'!Q18+Dosrius!Q18+'Canet de Mar'!Q18+Calella!Q18+'Caldes d''Estrac'!Q18+Cabrils!Q18+'Cabrera de Mar'!Q18+Argentona!Q18+'Arenys de Munt'!Q18+'Arenys de Mar'!Q18+Alella!Q18</f>
        <v>8</v>
      </c>
      <c r="R18" s="84">
        <f>'Vilassar de Mar'!R18+'Vilassar de Dalt'!R18+Tordera!R18+Tiana!R18+Teià!R18+'Santa Susanna'!R18+'Sant Vicenç de Montalt'!R18+'Sant Pol de Mar'!R18+'Sant Iscle de Vallalta'!R18+'Sant Cebrià de Vallalta'!R18+'Sant Andreu de Llavaneres'!R18+'Premià de Mar'!R18+'Premià de Dalt'!R18+'Pineda de Mar'!R18+Palafolls!R18+Òrrius!R18+Montgat!R18+Mataró!R18+'El Masnou'!R18+'Malgrat de Mar'!R18+Dosrius!R18+'Canet de Mar'!R18+Calella!R18+'Caldes d''Estrac'!R18+Cabrils!R18+'Cabrera de Mar'!R18+Argentona!R18+'Arenys de Munt'!R18+'Arenys de Mar'!R18+Alella!R18</f>
        <v>5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f>'Vilassar de Mar'!B19+'Vilassar de Dalt'!B19+Tordera!B19+Tiana!B19+Teià!B19+'Santa Susanna'!B19+'Sant Vicenç de Montalt'!B19+'Sant Pol de Mar'!B19+'Sant Iscle de Vallalta'!B19+'Sant Cebrià de Vallalta'!B19+'Sant Andreu de Llavaneres'!B19+'Premià de Mar'!B19+'Premià de Dalt'!B19+'Pineda de Mar'!B19+Palafolls!B19+Òrrius!B19+Montgat!B19+Mataró!B19+'El Masnou'!B19+'Malgrat de Mar'!B19+Dosrius!B19+'Canet de Mar'!B19+Calella!B19+'Caldes d''Estrac'!B19+Cabrils!B19+'Cabrera de Mar'!B19+Argentona!B19+'Arenys de Munt'!B19+'Arenys de Mar'!B19+Alella!B19</f>
        <v>0</v>
      </c>
      <c r="C19" s="74">
        <f>'Vilassar de Mar'!C19+'Vilassar de Dalt'!C19+Tordera!C19+Tiana!C19+Teià!C19+'Santa Susanna'!C19+'Sant Vicenç de Montalt'!C19+'Sant Pol de Mar'!C19+'Sant Iscle de Vallalta'!C19+'Sant Cebrià de Vallalta'!C19+'Sant Andreu de Llavaneres'!C19+'Premià de Mar'!C19+'Premià de Dalt'!C19+'Pineda de Mar'!C19+Palafolls!C19+Òrrius!C19+Montgat!C19+Mataró!C19+'El Masnou'!C19+'Malgrat de Mar'!C19+Dosrius!C19+'Canet de Mar'!C19+Calella!C19+'Caldes d''Estrac'!C19+Cabrils!C19+'Cabrera de Mar'!C19+Argentona!C19+'Arenys de Munt'!C19+'Arenys de Mar'!C19+Alella!C19</f>
        <v>0</v>
      </c>
      <c r="D19" s="26"/>
      <c r="E19" s="32"/>
      <c r="F19" s="32"/>
      <c r="G19" s="23" t="s">
        <v>76</v>
      </c>
      <c r="H19" s="84">
        <f>'Vilassar de Mar'!H19+'Vilassar de Dalt'!H19+Tordera!H19+Tiana!H19+Teià!H19+'Santa Susanna'!H19+'Sant Vicenç de Montalt'!H19+'Sant Pol de Mar'!H19+'Sant Iscle de Vallalta'!H19+'Sant Cebrià de Vallalta'!H19+'Sant Andreu de Llavaneres'!H19+'Premià de Mar'!H19+'Premià de Dalt'!H19+'Pineda de Mar'!H19+Palafolls!H19+Òrrius!H19+Montgat!H19+Mataró!H19+'El Masnou'!H19+'Malgrat de Mar'!H19+Dosrius!H19+'Canet de Mar'!H19+Calella!H19+'Caldes d''Estrac'!H19+Cabrils!H19+'Cabrera de Mar'!H19+Argentona!H19+'Arenys de Munt'!H19+'Arenys de Mar'!H19+Alella!H19</f>
        <v>1</v>
      </c>
      <c r="I19" s="74">
        <f>'Vilassar de Mar'!I19+'Vilassar de Dalt'!I19+Tordera!I19+Tiana!I19+Teià!I19+'Santa Susanna'!I19+'Sant Vicenç de Montalt'!I19+'Sant Pol de Mar'!I19+'Sant Iscle de Vallalta'!I19+'Sant Cebrià de Vallalta'!I19+'Sant Andreu de Llavaneres'!I19+'Premià de Mar'!I19+'Premià de Dalt'!I19+'Pineda de Mar'!I19+Palafolls!I19+Òrrius!I19+Montgat!I19+Mataró!I19+'El Masnou'!I19+'Malgrat de Mar'!I19+Dosrius!I19+'Canet de Mar'!I19+Calella!I19+'Caldes d''Estrac'!I19+Cabrils!I19+'Cabrera de Mar'!I19+Argentona!I19+'Arenys de Munt'!I19+'Arenys de Mar'!I19+Alella!I19</f>
        <v>1</v>
      </c>
      <c r="J19" s="22" t="s">
        <v>77</v>
      </c>
      <c r="K19" s="84">
        <f>'Vilassar de Mar'!K19+'Vilassar de Dalt'!K19+Tordera!K19+Tiana!K19+Teià!K19+'Santa Susanna'!K19+'Sant Vicenç de Montalt'!K19+'Sant Pol de Mar'!K19+'Sant Iscle de Vallalta'!K19+'Sant Cebrià de Vallalta'!K19+'Sant Andreu de Llavaneres'!K19+'Premià de Mar'!K19+'Premià de Dalt'!K19+'Pineda de Mar'!K19+Palafolls!K19+Òrrius!K19+Montgat!K19+Mataró!K19+'El Masnou'!K19+'Malgrat de Mar'!K19+Dosrius!K19+'Canet de Mar'!K19+Calella!K19+'Caldes d''Estrac'!K19+Cabrils!K19+'Cabrera de Mar'!K19+Argentona!K19+'Arenys de Munt'!K19+'Arenys de Mar'!K19+Alella!K19</f>
        <v>53</v>
      </c>
      <c r="L19" s="84">
        <f>'Vilassar de Mar'!L19+'Vilassar de Dalt'!L19+Tordera!L19+Tiana!L19+Teià!L19+'Santa Susanna'!L19+'Sant Vicenç de Montalt'!L19+'Sant Pol de Mar'!L19+'Sant Iscle de Vallalta'!L19+'Sant Cebrià de Vallalta'!L19+'Sant Andreu de Llavaneres'!L19+'Premià de Mar'!L19+'Premià de Dalt'!L19+'Pineda de Mar'!L19+Palafolls!L19+Òrrius!L19+Montgat!L19+Mataró!L19+'El Masnou'!L19+'Malgrat de Mar'!L19+Dosrius!L19+'Canet de Mar'!L19+Calella!L19+'Caldes d''Estrac'!L19+Cabrils!L19+'Cabrera de Mar'!L19+Argentona!L19+'Arenys de Munt'!L19+'Arenys de Mar'!L19+Alella!L19</f>
        <v>32</v>
      </c>
      <c r="M19" s="23" t="s">
        <v>47</v>
      </c>
      <c r="N19" s="84">
        <f>'Vilassar de Mar'!N19+'Vilassar de Dalt'!N19+Tordera!N19+Tiana!N19+Teià!N19+'Santa Susanna'!N19+'Sant Vicenç de Montalt'!N19+'Sant Pol de Mar'!N19+'Sant Iscle de Vallalta'!N19+'Sant Cebrià de Vallalta'!N19+'Sant Andreu de Llavaneres'!N19+'Premià de Mar'!N19+'Premià de Dalt'!N19+'Pineda de Mar'!N19+Palafolls!N19+Òrrius!N19+Montgat!N19+Mataró!N19+'El Masnou'!N19+'Malgrat de Mar'!N19+Dosrius!N19+'Canet de Mar'!N19+Calella!N19+'Caldes d''Estrac'!N19+Cabrils!N19+'Cabrera de Mar'!N19+Argentona!N19+'Arenys de Munt'!N19+'Arenys de Mar'!N19+Alella!N19</f>
        <v>0</v>
      </c>
      <c r="O19" s="74">
        <f>'Vilassar de Mar'!O19+'Vilassar de Dalt'!O19+Tordera!O19+Tiana!O19+Teià!O19+'Santa Susanna'!O19+'Sant Vicenç de Montalt'!O19+'Sant Pol de Mar'!O19+'Sant Iscle de Vallalta'!O19+'Sant Cebrià de Vallalta'!O19+'Sant Andreu de Llavaneres'!O19+'Premià de Mar'!O19+'Premià de Dalt'!O19+'Pineda de Mar'!O19+Palafolls!O19+Òrrius!O19+Montgat!O19+Mataró!O19+'El Masnou'!O19+'Malgrat de Mar'!O19+Dosrius!O19+'Canet de Mar'!O19+Calella!O19+'Caldes d''Estrac'!O19+Cabrils!O19+'Cabrera de Mar'!O19+Argentona!O19+'Arenys de Munt'!O19+'Arenys de Mar'!O19+Alella!O19</f>
        <v>0</v>
      </c>
      <c r="P19" s="29" t="s">
        <v>155</v>
      </c>
      <c r="Q19" s="84">
        <f>'Vilassar de Mar'!Q19+'Vilassar de Dalt'!Q19+Tordera!Q19+Tiana!Q19+Teià!Q19+'Santa Susanna'!Q19+'Sant Vicenç de Montalt'!Q19+'Sant Pol de Mar'!Q19+'Sant Iscle de Vallalta'!Q19+'Sant Cebrià de Vallalta'!Q19+'Sant Andreu de Llavaneres'!Q19+'Premià de Mar'!Q19+'Premià de Dalt'!Q19+'Pineda de Mar'!Q19+Palafolls!Q19+Òrrius!Q19+Montgat!Q19+Mataró!Q19+'El Masnou'!Q19+'Malgrat de Mar'!Q19+Dosrius!Q19+'Canet de Mar'!Q19+Calella!Q19+'Caldes d''Estrac'!Q19+Cabrils!Q19+'Cabrera de Mar'!Q19+Argentona!Q19+'Arenys de Munt'!Q19+'Arenys de Mar'!Q19+Alella!Q19</f>
        <v>0</v>
      </c>
      <c r="R19" s="84">
        <f>'Vilassar de Mar'!R19+'Vilassar de Dalt'!R19+Tordera!R19+Tiana!R19+Teià!R19+'Santa Susanna'!R19+'Sant Vicenç de Montalt'!R19+'Sant Pol de Mar'!R19+'Sant Iscle de Vallalta'!R19+'Sant Cebrià de Vallalta'!R19+'Sant Andreu de Llavaneres'!R19+'Premià de Mar'!R19+'Premià de Dalt'!R19+'Pineda de Mar'!R19+Palafolls!R19+Òrrius!R19+Montgat!R19+Mataró!R19+'El Masnou'!R19+'Malgrat de Mar'!R19+Dosrius!R19+'Canet de Mar'!R19+Calella!R19+'Caldes d''Estrac'!R19+Cabrils!R19+'Cabrera de Mar'!R19+Argentona!R19+'Arenys de Munt'!R19+'Arenys de Mar'!R19+Alella!R19</f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f>'Vilassar de Mar'!B20+'Vilassar de Dalt'!B20+Tordera!B20+Tiana!B20+Teià!B20+'Santa Susanna'!B20+'Sant Vicenç de Montalt'!B20+'Sant Pol de Mar'!B20+'Sant Iscle de Vallalta'!B20+'Sant Cebrià de Vallalta'!B20+'Sant Andreu de Llavaneres'!B20+'Premià de Mar'!B20+'Premià de Dalt'!B20+'Pineda de Mar'!B20+Palafolls!B20+Òrrius!B20+Montgat!B20+Mataró!B20+'El Masnou'!B20+'Malgrat de Mar'!B20+Dosrius!B20+'Canet de Mar'!B20+Calella!B20+'Caldes d''Estrac'!B20+Cabrils!B20+'Cabrera de Mar'!B20+Argentona!B20+'Arenys de Munt'!B20+'Arenys de Mar'!B20+Alella!B20</f>
        <v>0</v>
      </c>
      <c r="C20" s="74">
        <f>'Vilassar de Mar'!C20+'Vilassar de Dalt'!C20+Tordera!C20+Tiana!C20+Teià!C20+'Santa Susanna'!C20+'Sant Vicenç de Montalt'!C20+'Sant Pol de Mar'!C20+'Sant Iscle de Vallalta'!C20+'Sant Cebrià de Vallalta'!C20+'Sant Andreu de Llavaneres'!C20+'Premià de Mar'!C20+'Premià de Dalt'!C20+'Pineda de Mar'!C20+Palafolls!C20+Òrrius!C20+Montgat!C20+Mataró!C20+'El Masnou'!C20+'Malgrat de Mar'!C20+Dosrius!C20+'Canet de Mar'!C20+Calella!C20+'Caldes d''Estrac'!C20+Cabrils!C20+'Cabrera de Mar'!C20+Argentona!C20+'Arenys de Munt'!C20+'Arenys de Mar'!C20+Alella!C20</f>
        <v>0</v>
      </c>
      <c r="D20" s="26"/>
      <c r="E20" s="32"/>
      <c r="F20" s="32"/>
      <c r="G20" s="23" t="s">
        <v>80</v>
      </c>
      <c r="H20" s="84">
        <f>'Vilassar de Mar'!H20+'Vilassar de Dalt'!H20+Tordera!H20+Tiana!H20+Teià!H20+'Santa Susanna'!H20+'Sant Vicenç de Montalt'!H20+'Sant Pol de Mar'!H20+'Sant Iscle de Vallalta'!H20+'Sant Cebrià de Vallalta'!H20+'Sant Andreu de Llavaneres'!H20+'Premià de Mar'!H20+'Premià de Dalt'!H20+'Pineda de Mar'!H20+Palafolls!H20+Òrrius!H20+Montgat!H20+Mataró!H20+'El Masnou'!H20+'Malgrat de Mar'!H20+Dosrius!H20+'Canet de Mar'!H20+Calella!H20+'Caldes d''Estrac'!H20+Cabrils!H20+'Cabrera de Mar'!H20+Argentona!H20+'Arenys de Munt'!H20+'Arenys de Mar'!H20+Alella!H20</f>
        <v>2073</v>
      </c>
      <c r="I20" s="74">
        <f>'Vilassar de Mar'!I20+'Vilassar de Dalt'!I20+Tordera!I20+Tiana!I20+Teià!I20+'Santa Susanna'!I20+'Sant Vicenç de Montalt'!I20+'Sant Pol de Mar'!I20+'Sant Iscle de Vallalta'!I20+'Sant Cebrià de Vallalta'!I20+'Sant Andreu de Llavaneres'!I20+'Premià de Mar'!I20+'Premià de Dalt'!I20+'Pineda de Mar'!I20+Palafolls!I20+Òrrius!I20+Montgat!I20+Mataró!I20+'El Masnou'!I20+'Malgrat de Mar'!I20+Dosrius!I20+'Canet de Mar'!I20+Calella!I20+'Caldes d''Estrac'!I20+Cabrils!I20+'Cabrera de Mar'!I20+Argentona!I20+'Arenys de Munt'!I20+'Arenys de Mar'!I20+Alella!I20</f>
        <v>551</v>
      </c>
      <c r="J20" s="22" t="s">
        <v>81</v>
      </c>
      <c r="K20" s="84">
        <f>'Vilassar de Mar'!K20+'Vilassar de Dalt'!K20+Tordera!K20+Tiana!K20+Teià!K20+'Santa Susanna'!K20+'Sant Vicenç de Montalt'!K20+'Sant Pol de Mar'!K20+'Sant Iscle de Vallalta'!K20+'Sant Cebrià de Vallalta'!K20+'Sant Andreu de Llavaneres'!K20+'Premià de Mar'!K20+'Premià de Dalt'!K20+'Pineda de Mar'!K20+Palafolls!K20+Òrrius!K20+Montgat!K20+Mataró!K20+'El Masnou'!K20+'Malgrat de Mar'!K20+Dosrius!K20+'Canet de Mar'!K20+Calella!K20+'Caldes d''Estrac'!K20+Cabrils!K20+'Cabrera de Mar'!K20+Argentona!K20+'Arenys de Munt'!K20+'Arenys de Mar'!K20+Alella!K20</f>
        <v>1561</v>
      </c>
      <c r="L20" s="84">
        <f>'Vilassar de Mar'!L20+'Vilassar de Dalt'!L20+Tordera!L20+Tiana!L20+Teià!L20+'Santa Susanna'!L20+'Sant Vicenç de Montalt'!L20+'Sant Pol de Mar'!L20+'Sant Iscle de Vallalta'!L20+'Sant Cebrià de Vallalta'!L20+'Sant Andreu de Llavaneres'!L20+'Premià de Mar'!L20+'Premià de Dalt'!L20+'Pineda de Mar'!L20+Palafolls!L20+Òrrius!L20+Montgat!L20+Mataró!L20+'El Masnou'!L20+'Malgrat de Mar'!L20+Dosrius!L20+'Canet de Mar'!L20+Calella!L20+'Caldes d''Estrac'!L20+Cabrils!L20+'Cabrera de Mar'!L20+Argentona!L20+'Arenys de Munt'!L20+'Arenys de Mar'!L20+Alella!L20</f>
        <v>1167</v>
      </c>
      <c r="M20" s="23" t="s">
        <v>53</v>
      </c>
      <c r="N20" s="84">
        <f>'Vilassar de Mar'!N20+'Vilassar de Dalt'!N20+Tordera!N20+Tiana!N20+Teià!N20+'Santa Susanna'!N20+'Sant Vicenç de Montalt'!N20+'Sant Pol de Mar'!N20+'Sant Iscle de Vallalta'!N20+'Sant Cebrià de Vallalta'!N20+'Sant Andreu de Llavaneres'!N20+'Premià de Mar'!N20+'Premià de Dalt'!N20+'Pineda de Mar'!N20+Palafolls!N20+Òrrius!N20+Montgat!N20+Mataró!N20+'El Masnou'!N20+'Malgrat de Mar'!N20+Dosrius!N20+'Canet de Mar'!N20+Calella!N20+'Caldes d''Estrac'!N20+Cabrils!N20+'Cabrera de Mar'!N20+Argentona!N20+'Arenys de Munt'!N20+'Arenys de Mar'!N20+Alella!N20</f>
        <v>12</v>
      </c>
      <c r="O20" s="74">
        <f>'Vilassar de Mar'!O20+'Vilassar de Dalt'!O20+Tordera!O20+Tiana!O20+Teià!O20+'Santa Susanna'!O20+'Sant Vicenç de Montalt'!O20+'Sant Pol de Mar'!O20+'Sant Iscle de Vallalta'!O20+'Sant Cebrià de Vallalta'!O20+'Sant Andreu de Llavaneres'!O20+'Premià de Mar'!O20+'Premià de Dalt'!O20+'Pineda de Mar'!O20+Palafolls!O20+Òrrius!O20+Montgat!O20+Mataró!O20+'El Masnou'!O20+'Malgrat de Mar'!O20+Dosrius!O20+'Canet de Mar'!O20+Calella!O20+'Caldes d''Estrac'!O20+Cabrils!O20+'Cabrera de Mar'!O20+Argentona!O20+'Arenys de Munt'!O20+'Arenys de Mar'!O20+Alella!O20</f>
        <v>17</v>
      </c>
      <c r="P20" s="22" t="s">
        <v>78</v>
      </c>
      <c r="Q20" s="84">
        <f>'Vilassar de Mar'!Q20+'Vilassar de Dalt'!Q20+Tordera!Q20+Tiana!Q20+Teià!Q20+'Santa Susanna'!Q20+'Sant Vicenç de Montalt'!Q20+'Sant Pol de Mar'!Q20+'Sant Iscle de Vallalta'!Q20+'Sant Cebrià de Vallalta'!Q20+'Sant Andreu de Llavaneres'!Q20+'Premià de Mar'!Q20+'Premià de Dalt'!Q20+'Pineda de Mar'!Q20+Palafolls!Q20+Òrrius!Q20+Montgat!Q20+Mataró!Q20+'El Masnou'!Q20+'Malgrat de Mar'!Q20+Dosrius!Q20+'Canet de Mar'!Q20+Calella!Q20+'Caldes d''Estrac'!Q20+Cabrils!Q20+'Cabrera de Mar'!Q20+Argentona!Q20+'Arenys de Munt'!Q20+'Arenys de Mar'!Q20+Alella!Q20</f>
        <v>2</v>
      </c>
      <c r="R20" s="84">
        <f>'Vilassar de Mar'!R20+'Vilassar de Dalt'!R20+Tordera!R20+Tiana!R20+Teià!R20+'Santa Susanna'!R20+'Sant Vicenç de Montalt'!R20+'Sant Pol de Mar'!R20+'Sant Iscle de Vallalta'!R20+'Sant Cebrià de Vallalta'!R20+'Sant Andreu de Llavaneres'!R20+'Premià de Mar'!R20+'Premià de Dalt'!R20+'Pineda de Mar'!R20+Palafolls!R20+Òrrius!R20+Montgat!R20+Mataró!R20+'El Masnou'!R20+'Malgrat de Mar'!R20+Dosrius!R20+'Canet de Mar'!R20+Calella!R20+'Caldes d''Estrac'!R20+Cabrils!R20+'Cabrera de Mar'!R20+Argentona!R20+'Arenys de Munt'!R20+'Arenys de Mar'!R20+Alella!R20</f>
        <v>1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f>'Vilassar de Mar'!B21+'Vilassar de Dalt'!B21+Tordera!B21+Tiana!B21+Teià!B21+'Santa Susanna'!B21+'Sant Vicenç de Montalt'!B21+'Sant Pol de Mar'!B21+'Sant Iscle de Vallalta'!B21+'Sant Cebrià de Vallalta'!B21+'Sant Andreu de Llavaneres'!B21+'Premià de Mar'!B21+'Premià de Dalt'!B21+'Pineda de Mar'!B21+Palafolls!B21+Òrrius!B21+Montgat!B21+Mataró!B21+'El Masnou'!B21+'Malgrat de Mar'!B21+Dosrius!B21+'Canet de Mar'!B21+Calella!B21+'Caldes d''Estrac'!B21+Cabrils!B21+'Cabrera de Mar'!B21+Argentona!B21+'Arenys de Munt'!B21+'Arenys de Mar'!B21+Alella!B21</f>
        <v>268</v>
      </c>
      <c r="C21" s="74">
        <f>'Vilassar de Mar'!C21+'Vilassar de Dalt'!C21+Tordera!C21+Tiana!C21+Teià!C21+'Santa Susanna'!C21+'Sant Vicenç de Montalt'!C21+'Sant Pol de Mar'!C21+'Sant Iscle de Vallalta'!C21+'Sant Cebrià de Vallalta'!C21+'Sant Andreu de Llavaneres'!C21+'Premià de Mar'!C21+'Premià de Dalt'!C21+'Pineda de Mar'!C21+Palafolls!C21+Òrrius!C21+Montgat!C21+Mataró!C21+'El Masnou'!C21+'Malgrat de Mar'!C21+Dosrius!C21+'Canet de Mar'!C21+Calella!C21+'Caldes d''Estrac'!C21+Cabrils!C21+'Cabrera de Mar'!C21+Argentona!C21+'Arenys de Munt'!C21+'Arenys de Mar'!C21+Alella!C21</f>
        <v>148</v>
      </c>
      <c r="D21" s="26"/>
      <c r="E21" s="32"/>
      <c r="F21" s="32"/>
      <c r="G21" s="23" t="s">
        <v>85</v>
      </c>
      <c r="H21" s="84">
        <f>'Vilassar de Mar'!H21+'Vilassar de Dalt'!H21+Tordera!H21+Tiana!H21+Teià!H21+'Santa Susanna'!H21+'Sant Vicenç de Montalt'!H21+'Sant Pol de Mar'!H21+'Sant Iscle de Vallalta'!H21+'Sant Cebrià de Vallalta'!H21+'Sant Andreu de Llavaneres'!H21+'Premià de Mar'!H21+'Premià de Dalt'!H21+'Pineda de Mar'!H21+Palafolls!H21+Òrrius!H21+Montgat!H21+Mataró!H21+'El Masnou'!H21+'Malgrat de Mar'!H21+Dosrius!H21+'Canet de Mar'!H21+Calella!H21+'Caldes d''Estrac'!H21+Cabrils!H21+'Cabrera de Mar'!H21+Argentona!H21+'Arenys de Munt'!H21+'Arenys de Mar'!H21+Alella!H21</f>
        <v>12</v>
      </c>
      <c r="I21" s="74">
        <f>'Vilassar de Mar'!I21+'Vilassar de Dalt'!I21+Tordera!I21+Tiana!I21+Teià!I21+'Santa Susanna'!I21+'Sant Vicenç de Montalt'!I21+'Sant Pol de Mar'!I21+'Sant Iscle de Vallalta'!I21+'Sant Cebrià de Vallalta'!I21+'Sant Andreu de Llavaneres'!I21+'Premià de Mar'!I21+'Premià de Dalt'!I21+'Pineda de Mar'!I21+Palafolls!I21+Òrrius!I21+Montgat!I21+Mataró!I21+'El Masnou'!I21+'Malgrat de Mar'!I21+Dosrius!I21+'Canet de Mar'!I21+Calella!I21+'Caldes d''Estrac'!I21+Cabrils!I21+'Cabrera de Mar'!I21+Argentona!I21+'Arenys de Munt'!I21+'Arenys de Mar'!I21+Alella!I21</f>
        <v>6</v>
      </c>
      <c r="J21" s="22" t="s">
        <v>86</v>
      </c>
      <c r="K21" s="84">
        <f>'Vilassar de Mar'!K21+'Vilassar de Dalt'!K21+Tordera!K21+Tiana!K21+Teià!K21+'Santa Susanna'!K21+'Sant Vicenç de Montalt'!K21+'Sant Pol de Mar'!K21+'Sant Iscle de Vallalta'!K21+'Sant Cebrià de Vallalta'!K21+'Sant Andreu de Llavaneres'!K21+'Premià de Mar'!K21+'Premià de Dalt'!K21+'Pineda de Mar'!K21+Palafolls!K21+Òrrius!K21+Montgat!K21+Mataró!K21+'El Masnou'!K21+'Malgrat de Mar'!K21+Dosrius!K21+'Canet de Mar'!K21+Calella!K21+'Caldes d''Estrac'!K21+Cabrils!K21+'Cabrera de Mar'!K21+Argentona!K21+'Arenys de Munt'!K21+'Arenys de Mar'!K21+Alella!K21</f>
        <v>19</v>
      </c>
      <c r="L21" s="84">
        <f>'Vilassar de Mar'!L21+'Vilassar de Dalt'!L21+Tordera!L21+Tiana!L21+Teià!L21+'Santa Susanna'!L21+'Sant Vicenç de Montalt'!L21+'Sant Pol de Mar'!L21+'Sant Iscle de Vallalta'!L21+'Sant Cebrià de Vallalta'!L21+'Sant Andreu de Llavaneres'!L21+'Premià de Mar'!L21+'Premià de Dalt'!L21+'Pineda de Mar'!L21+Palafolls!L21+Òrrius!L21+Montgat!L21+Mataró!L21+'El Masnou'!L21+'Malgrat de Mar'!L21+Dosrius!L21+'Canet de Mar'!L21+Calella!L21+'Caldes d''Estrac'!L21+Cabrils!L21+'Cabrera de Mar'!L21+Argentona!L21+'Arenys de Munt'!L21+'Arenys de Mar'!L21+Alella!L21</f>
        <v>26</v>
      </c>
      <c r="M21" s="23" t="s">
        <v>74</v>
      </c>
      <c r="N21" s="84">
        <f>'Vilassar de Mar'!N21+'Vilassar de Dalt'!N21+Tordera!N21+Tiana!N21+Teià!N21+'Santa Susanna'!N21+'Sant Vicenç de Montalt'!N21+'Sant Pol de Mar'!N21+'Sant Iscle de Vallalta'!N21+'Sant Cebrià de Vallalta'!N21+'Sant Andreu de Llavaneres'!N21+'Premià de Mar'!N21+'Premià de Dalt'!N21+'Pineda de Mar'!N21+Palafolls!N21+Òrrius!N21+Montgat!N21+Mataró!N21+'El Masnou'!N21+'Malgrat de Mar'!N21+Dosrius!N21+'Canet de Mar'!N21+Calella!N21+'Caldes d''Estrac'!N21+Cabrils!N21+'Cabrera de Mar'!N21+Argentona!N21+'Arenys de Munt'!N21+'Arenys de Mar'!N21+Alella!N21</f>
        <v>596</v>
      </c>
      <c r="O21" s="74">
        <f>'Vilassar de Mar'!O21+'Vilassar de Dalt'!O21+Tordera!O21+Tiana!O21+Teià!O21+'Santa Susanna'!O21+'Sant Vicenç de Montalt'!O21+'Sant Pol de Mar'!O21+'Sant Iscle de Vallalta'!O21+'Sant Cebrià de Vallalta'!O21+'Sant Andreu de Llavaneres'!O21+'Premià de Mar'!O21+'Premià de Dalt'!O21+'Pineda de Mar'!O21+Palafolls!O21+Òrrius!O21+Montgat!O21+Mataró!O21+'El Masnou'!O21+'Malgrat de Mar'!O21+Dosrius!O21+'Canet de Mar'!O21+Calella!O21+'Caldes d''Estrac'!O21+Cabrils!O21+'Cabrera de Mar'!O21+Argentona!O21+'Arenys de Munt'!O21+'Arenys de Mar'!O21+Alella!O21</f>
        <v>1019</v>
      </c>
      <c r="P21" s="22" t="s">
        <v>83</v>
      </c>
      <c r="Q21" s="84">
        <f>'Vilassar de Mar'!Q21+'Vilassar de Dalt'!Q21+Tordera!Q21+Tiana!Q21+Teià!Q21+'Santa Susanna'!Q21+'Sant Vicenç de Montalt'!Q21+'Sant Pol de Mar'!Q21+'Sant Iscle de Vallalta'!Q21+'Sant Cebrià de Vallalta'!Q21+'Sant Andreu de Llavaneres'!Q21+'Premià de Mar'!Q21+'Premià de Dalt'!Q21+'Pineda de Mar'!Q21+Palafolls!Q21+Òrrius!Q21+Montgat!Q21+Mataró!Q21+'El Masnou'!Q21+'Malgrat de Mar'!Q21+Dosrius!Q21+'Canet de Mar'!Q21+Calella!Q21+'Caldes d''Estrac'!Q21+Cabrils!Q21+'Cabrera de Mar'!Q21+Argentona!Q21+'Arenys de Munt'!Q21+'Arenys de Mar'!Q21+Alella!Q21</f>
        <v>151</v>
      </c>
      <c r="R21" s="84">
        <f>'Vilassar de Mar'!R21+'Vilassar de Dalt'!R21+Tordera!R21+Tiana!R21+Teià!R21+'Santa Susanna'!R21+'Sant Vicenç de Montalt'!R21+'Sant Pol de Mar'!R21+'Sant Iscle de Vallalta'!R21+'Sant Cebrià de Vallalta'!R21+'Sant Andreu de Llavaneres'!R21+'Premià de Mar'!R21+'Premià de Dalt'!R21+'Pineda de Mar'!R21+Palafolls!R21+Òrrius!R21+Montgat!R21+Mataró!R21+'El Masnou'!R21+'Malgrat de Mar'!R21+Dosrius!R21+'Canet de Mar'!R21+Calella!R21+'Caldes d''Estrac'!R21+Cabrils!R21+'Cabrera de Mar'!R21+Argentona!R21+'Arenys de Munt'!R21+'Arenys de Mar'!R21+Alella!R21</f>
        <v>441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f>'Vilassar de Mar'!B22+'Vilassar de Dalt'!B22+Tordera!B22+Tiana!B22+Teià!B22+'Santa Susanna'!B22+'Sant Vicenç de Montalt'!B22+'Sant Pol de Mar'!B22+'Sant Iscle de Vallalta'!B22+'Sant Cebrià de Vallalta'!B22+'Sant Andreu de Llavaneres'!B22+'Premià de Mar'!B22+'Premià de Dalt'!B22+'Pineda de Mar'!B22+Palafolls!B22+Òrrius!B22+Montgat!B22+Mataró!B22+'El Masnou'!B22+'Malgrat de Mar'!B22+Dosrius!B22+'Canet de Mar'!B22+Calella!B22+'Caldes d''Estrac'!B22+Cabrils!B22+'Cabrera de Mar'!B22+Argentona!B22+'Arenys de Munt'!B22+'Arenys de Mar'!B22+Alella!B22</f>
        <v>1</v>
      </c>
      <c r="C22" s="74">
        <f>'Vilassar de Mar'!C22+'Vilassar de Dalt'!C22+Tordera!C22+Tiana!C22+Teià!C22+'Santa Susanna'!C22+'Sant Vicenç de Montalt'!C22+'Sant Pol de Mar'!C22+'Sant Iscle de Vallalta'!C22+'Sant Cebrià de Vallalta'!C22+'Sant Andreu de Llavaneres'!C22+'Premià de Mar'!C22+'Premià de Dalt'!C22+'Pineda de Mar'!C22+Palafolls!C22+Òrrius!C22+Montgat!C22+Mataró!C22+'El Masnou'!C22+'Malgrat de Mar'!C22+Dosrius!C22+'Canet de Mar'!C22+Calella!C22+'Caldes d''Estrac'!C22+Cabrils!C22+'Cabrera de Mar'!C22+Argentona!C22+'Arenys de Munt'!C22+'Arenys de Mar'!C22+Alella!C22</f>
        <v>1</v>
      </c>
      <c r="D22" s="26"/>
      <c r="E22" s="32"/>
      <c r="F22" s="32"/>
      <c r="G22" s="23" t="s">
        <v>165</v>
      </c>
      <c r="H22" s="84">
        <f>'Vilassar de Mar'!H22+'Vilassar de Dalt'!H22+Tordera!H22+Tiana!H22+Teià!H22+'Santa Susanna'!H22+'Sant Vicenç de Montalt'!H22+'Sant Pol de Mar'!H22+'Sant Iscle de Vallalta'!H22+'Sant Cebrià de Vallalta'!H22+'Sant Andreu de Llavaneres'!H22+'Premià de Mar'!H22+'Premià de Dalt'!H22+'Pineda de Mar'!H22+Palafolls!H22+Òrrius!H22+Montgat!H22+Mataró!H22+'El Masnou'!H22+'Malgrat de Mar'!H22+Dosrius!H22+'Canet de Mar'!H22+Calella!H22+'Caldes d''Estrac'!H22+Cabrils!H22+'Cabrera de Mar'!H22+Argentona!H22+'Arenys de Munt'!H22+'Arenys de Mar'!H22+Alella!H22</f>
        <v>55</v>
      </c>
      <c r="I22" s="74">
        <f>'Vilassar de Mar'!I22+'Vilassar de Dalt'!I22+Tordera!I22+Tiana!I22+Teià!I22+'Santa Susanna'!I22+'Sant Vicenç de Montalt'!I22+'Sant Pol de Mar'!I22+'Sant Iscle de Vallalta'!I22+'Sant Cebrià de Vallalta'!I22+'Sant Andreu de Llavaneres'!I22+'Premià de Mar'!I22+'Premià de Dalt'!I22+'Pineda de Mar'!I22+Palafolls!I22+Òrrius!I22+Montgat!I22+Mataró!I22+'El Masnou'!I22+'Malgrat de Mar'!I22+Dosrius!I22+'Canet de Mar'!I22+Calella!I22+'Caldes d''Estrac'!I22+Cabrils!I22+'Cabrera de Mar'!I22+Argentona!I22+'Arenys de Munt'!I22+'Arenys de Mar'!I22+Alella!I22</f>
        <v>23</v>
      </c>
      <c r="J22" s="22" t="s">
        <v>89</v>
      </c>
      <c r="K22" s="84">
        <f>'Vilassar de Mar'!K22+'Vilassar de Dalt'!K22+Tordera!K22+Tiana!K22+Teià!K22+'Santa Susanna'!K22+'Sant Vicenç de Montalt'!K22+'Sant Pol de Mar'!K22+'Sant Iscle de Vallalta'!K22+'Sant Cebrià de Vallalta'!K22+'Sant Andreu de Llavaneres'!K22+'Premià de Mar'!K22+'Premià de Dalt'!K22+'Pineda de Mar'!K22+Palafolls!K22+Òrrius!K22+Montgat!K22+Mataró!K22+'El Masnou'!K22+'Malgrat de Mar'!K22+Dosrius!K22+'Canet de Mar'!K22+Calella!K22+'Caldes d''Estrac'!K22+Cabrils!K22+'Cabrera de Mar'!K22+Argentona!K22+'Arenys de Munt'!K22+'Arenys de Mar'!K22+Alella!K22</f>
        <v>20</v>
      </c>
      <c r="L22" s="84">
        <f>'Vilassar de Mar'!L22+'Vilassar de Dalt'!L22+Tordera!L22+Tiana!L22+Teià!L22+'Santa Susanna'!L22+'Sant Vicenç de Montalt'!L22+'Sant Pol de Mar'!L22+'Sant Iscle de Vallalta'!L22+'Sant Cebrià de Vallalta'!L22+'Sant Andreu de Llavaneres'!L22+'Premià de Mar'!L22+'Premià de Dalt'!L22+'Pineda de Mar'!L22+Palafolls!L22+Òrrius!L22+Montgat!L22+Mataró!L22+'El Masnou'!L22+'Malgrat de Mar'!L22+Dosrius!L22+'Canet de Mar'!L22+Calella!L22+'Caldes d''Estrac'!L22+Cabrils!L22+'Cabrera de Mar'!L22+Argentona!L22+'Arenys de Munt'!L22+'Arenys de Mar'!L22+Alella!L22</f>
        <v>41</v>
      </c>
      <c r="M22" s="23" t="s">
        <v>171</v>
      </c>
      <c r="N22" s="84">
        <f>'Vilassar de Mar'!N22+'Vilassar de Dalt'!N22+Tordera!N22+Tiana!N22+Teià!N22+'Santa Susanna'!N22+'Sant Vicenç de Montalt'!N22+'Sant Pol de Mar'!N22+'Sant Iscle de Vallalta'!N22+'Sant Cebrià de Vallalta'!N22+'Sant Andreu de Llavaneres'!N22+'Premià de Mar'!N22+'Premià de Dalt'!N22+'Pineda de Mar'!N22+Palafolls!N22+Òrrius!N22+Montgat!N22+Mataró!N22+'El Masnou'!N22+'Malgrat de Mar'!N22+Dosrius!N22+'Canet de Mar'!N22+Calella!N22+'Caldes d''Estrac'!N22+Cabrils!N22+'Cabrera de Mar'!N22+Argentona!N22+'Arenys de Munt'!N22+'Arenys de Mar'!N22+Alella!N22</f>
        <v>19</v>
      </c>
      <c r="O22" s="74">
        <f>'Vilassar de Mar'!O22+'Vilassar de Dalt'!O22+Tordera!O22+Tiana!O22+Teià!O22+'Santa Susanna'!O22+'Sant Vicenç de Montalt'!O22+'Sant Pol de Mar'!O22+'Sant Iscle de Vallalta'!O22+'Sant Cebrià de Vallalta'!O22+'Sant Andreu de Llavaneres'!O22+'Premià de Mar'!O22+'Premià de Dalt'!O22+'Pineda de Mar'!O22+Palafolls!O22+Òrrius!O22+Montgat!O22+Mataró!O22+'El Masnou'!O22+'Malgrat de Mar'!O22+Dosrius!O22+'Canet de Mar'!O22+Calella!O22+'Caldes d''Estrac'!O22+Cabrils!O22+'Cabrera de Mar'!O22+Argentona!O22+'Arenys de Munt'!O22+'Arenys de Mar'!O22+Alella!O22</f>
        <v>14</v>
      </c>
      <c r="P22" s="22" t="s">
        <v>87</v>
      </c>
      <c r="Q22" s="84">
        <f>'Vilassar de Mar'!Q22+'Vilassar de Dalt'!Q22+Tordera!Q22+Tiana!Q22+Teià!Q22+'Santa Susanna'!Q22+'Sant Vicenç de Montalt'!Q22+'Sant Pol de Mar'!Q22+'Sant Iscle de Vallalta'!Q22+'Sant Cebrià de Vallalta'!Q22+'Sant Andreu de Llavaneres'!Q22+'Premià de Mar'!Q22+'Premià de Dalt'!Q22+'Pineda de Mar'!Q22+Palafolls!Q22+Òrrius!Q22+Montgat!Q22+Mataró!Q22+'El Masnou'!Q22+'Malgrat de Mar'!Q22+Dosrius!Q22+'Canet de Mar'!Q22+Calella!Q22+'Caldes d''Estrac'!Q22+Cabrils!Q22+'Cabrera de Mar'!Q22+Argentona!Q22+'Arenys de Munt'!Q22+'Arenys de Mar'!Q22+Alella!Q22</f>
        <v>0</v>
      </c>
      <c r="R22" s="84">
        <f>'Vilassar de Mar'!R22+'Vilassar de Dalt'!R22+Tordera!R22+Tiana!R22+Teià!R22+'Santa Susanna'!R22+'Sant Vicenç de Montalt'!R22+'Sant Pol de Mar'!R22+'Sant Iscle de Vallalta'!R22+'Sant Cebrià de Vallalta'!R22+'Sant Andreu de Llavaneres'!R22+'Premià de Mar'!R22+'Premià de Dalt'!R22+'Pineda de Mar'!R22+Palafolls!R22+Òrrius!R22+Montgat!R22+Mataró!R22+'El Masnou'!R22+'Malgrat de Mar'!R22+Dosrius!R22+'Canet de Mar'!R22+Calella!R22+'Caldes d''Estrac'!R22+Cabrils!R22+'Cabrera de Mar'!R22+Argentona!R22+'Arenys de Munt'!R22+'Arenys de Mar'!R22+Alella!R22</f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f>'Vilassar de Mar'!B23+'Vilassar de Dalt'!B23+Tordera!B23+Tiana!B23+Teià!B23+'Santa Susanna'!B23+'Sant Vicenç de Montalt'!B23+'Sant Pol de Mar'!B23+'Sant Iscle de Vallalta'!B23+'Sant Cebrià de Vallalta'!B23+'Sant Andreu de Llavaneres'!B23+'Premià de Mar'!B23+'Premià de Dalt'!B23+'Pineda de Mar'!B23+Palafolls!B23+Òrrius!B23+Montgat!B23+Mataró!B23+'El Masnou'!B23+'Malgrat de Mar'!B23+Dosrius!B23+'Canet de Mar'!B23+Calella!B23+'Caldes d''Estrac'!B23+Cabrils!B23+'Cabrera de Mar'!B23+Argentona!B23+'Arenys de Munt'!B23+'Arenys de Mar'!B23+Alella!B23</f>
        <v>4</v>
      </c>
      <c r="C23" s="74">
        <f>'Vilassar de Mar'!C23+'Vilassar de Dalt'!C23+Tordera!C23+Tiana!C23+Teià!C23+'Santa Susanna'!C23+'Sant Vicenç de Montalt'!C23+'Sant Pol de Mar'!C23+'Sant Iscle de Vallalta'!C23+'Sant Cebrià de Vallalta'!C23+'Sant Andreu de Llavaneres'!C23+'Premià de Mar'!C23+'Premià de Dalt'!C23+'Pineda de Mar'!C23+Palafolls!C23+Òrrius!C23+Montgat!C23+Mataró!C23+'El Masnou'!C23+'Malgrat de Mar'!C23+Dosrius!C23+'Canet de Mar'!C23+Calella!C23+'Caldes d''Estrac'!C23+Cabrils!C23+'Cabrera de Mar'!C23+Argentona!C23+'Arenys de Munt'!C23+'Arenys de Mar'!C23+Alella!C23</f>
        <v>4</v>
      </c>
      <c r="D23" s="26"/>
      <c r="E23" s="32"/>
      <c r="F23" s="32"/>
      <c r="G23" s="23" t="s">
        <v>166</v>
      </c>
      <c r="H23" s="84">
        <f>'Vilassar de Mar'!H23+'Vilassar de Dalt'!H23+Tordera!H23+Tiana!H23+Teià!H23+'Santa Susanna'!H23+'Sant Vicenç de Montalt'!H23+'Sant Pol de Mar'!H23+'Sant Iscle de Vallalta'!H23+'Sant Cebrià de Vallalta'!H23+'Sant Andreu de Llavaneres'!H23+'Premià de Mar'!H23+'Premià de Dalt'!H23+'Pineda de Mar'!H23+Palafolls!H23+Òrrius!H23+Montgat!H23+Mataró!H23+'El Masnou'!H23+'Malgrat de Mar'!H23+Dosrius!H23+'Canet de Mar'!H23+Calella!H23+'Caldes d''Estrac'!H23+Cabrils!H23+'Cabrera de Mar'!H23+Argentona!H23+'Arenys de Munt'!H23+'Arenys de Mar'!H23+Alella!H23</f>
        <v>11</v>
      </c>
      <c r="I23" s="74">
        <f>'Vilassar de Mar'!I23+'Vilassar de Dalt'!I23+Tordera!I23+Tiana!I23+Teià!I23+'Santa Susanna'!I23+'Sant Vicenç de Montalt'!I23+'Sant Pol de Mar'!I23+'Sant Iscle de Vallalta'!I23+'Sant Cebrià de Vallalta'!I23+'Sant Andreu de Llavaneres'!I23+'Premià de Mar'!I23+'Premià de Dalt'!I23+'Pineda de Mar'!I23+Palafolls!I23+Òrrius!I23+Montgat!I23+Mataró!I23+'El Masnou'!I23+'Malgrat de Mar'!I23+Dosrius!I23+'Canet de Mar'!I23+Calella!I23+'Caldes d''Estrac'!I23+Cabrils!I23+'Cabrera de Mar'!I23+Argentona!I23+'Arenys de Munt'!I23+'Arenys de Mar'!I23+Alella!I23</f>
        <v>14</v>
      </c>
      <c r="J23" s="22" t="s">
        <v>92</v>
      </c>
      <c r="K23" s="84">
        <f>'Vilassar de Mar'!K23+'Vilassar de Dalt'!K23+Tordera!K23+Tiana!K23+Teià!K23+'Santa Susanna'!K23+'Sant Vicenç de Montalt'!K23+'Sant Pol de Mar'!K23+'Sant Iscle de Vallalta'!K23+'Sant Cebrià de Vallalta'!K23+'Sant Andreu de Llavaneres'!K23+'Premià de Mar'!K23+'Premià de Dalt'!K23+'Pineda de Mar'!K23+Palafolls!K23+Òrrius!K23+Montgat!K23+Mataró!K23+'El Masnou'!K23+'Malgrat de Mar'!K23+Dosrius!K23+'Canet de Mar'!K23+Calella!K23+'Caldes d''Estrac'!K23+Cabrils!K23+'Cabrera de Mar'!K23+Argentona!K23+'Arenys de Munt'!K23+'Arenys de Mar'!K23+Alella!K23</f>
        <v>1</v>
      </c>
      <c r="L23" s="84">
        <f>'Vilassar de Mar'!L23+'Vilassar de Dalt'!L23+Tordera!L23+Tiana!L23+Teià!L23+'Santa Susanna'!L23+'Sant Vicenç de Montalt'!L23+'Sant Pol de Mar'!L23+'Sant Iscle de Vallalta'!L23+'Sant Cebrià de Vallalta'!L23+'Sant Andreu de Llavaneres'!L23+'Premià de Mar'!L23+'Premià de Dalt'!L23+'Pineda de Mar'!L23+Palafolls!L23+Òrrius!L23+Montgat!L23+Mataró!L23+'El Masnou'!L23+'Malgrat de Mar'!L23+Dosrius!L23+'Canet de Mar'!L23+Calella!L23+'Caldes d''Estrac'!L23+Cabrils!L23+'Cabrera de Mar'!L23+Argentona!L23+'Arenys de Munt'!L23+'Arenys de Mar'!L23+Alella!L23</f>
        <v>1</v>
      </c>
      <c r="M23" s="23" t="s">
        <v>58</v>
      </c>
      <c r="N23" s="84">
        <f>'Vilassar de Mar'!N23+'Vilassar de Dalt'!N23+Tordera!N23+Tiana!N23+Teià!N23+'Santa Susanna'!N23+'Sant Vicenç de Montalt'!N23+'Sant Pol de Mar'!N23+'Sant Iscle de Vallalta'!N23+'Sant Cebrià de Vallalta'!N23+'Sant Andreu de Llavaneres'!N23+'Premià de Mar'!N23+'Premià de Dalt'!N23+'Pineda de Mar'!N23+Palafolls!N23+Òrrius!N23+Montgat!N23+Mataró!N23+'El Masnou'!N23+'Malgrat de Mar'!N23+Dosrius!N23+'Canet de Mar'!N23+Calella!N23+'Caldes d''Estrac'!N23+Cabrils!N23+'Cabrera de Mar'!N23+Argentona!N23+'Arenys de Munt'!N23+'Arenys de Mar'!N23+Alella!N23</f>
        <v>71</v>
      </c>
      <c r="O23" s="74">
        <f>'Vilassar de Mar'!O23+'Vilassar de Dalt'!O23+Tordera!O23+Tiana!O23+Teià!O23+'Santa Susanna'!O23+'Sant Vicenç de Montalt'!O23+'Sant Pol de Mar'!O23+'Sant Iscle de Vallalta'!O23+'Sant Cebrià de Vallalta'!O23+'Sant Andreu de Llavaneres'!O23+'Premià de Mar'!O23+'Premià de Dalt'!O23+'Pineda de Mar'!O23+Palafolls!O23+Òrrius!O23+Montgat!O23+Mataró!O23+'El Masnou'!O23+'Malgrat de Mar'!O23+Dosrius!O23+'Canet de Mar'!O23+Calella!O23+'Caldes d''Estrac'!O23+Cabrils!O23+'Cabrera de Mar'!O23+Argentona!O23+'Arenys de Munt'!O23+'Arenys de Mar'!O23+Alella!O23</f>
        <v>63</v>
      </c>
      <c r="P23" s="22" t="s">
        <v>90</v>
      </c>
      <c r="Q23" s="84">
        <f>'Vilassar de Mar'!Q23+'Vilassar de Dalt'!Q23+Tordera!Q23+Tiana!Q23+Teià!Q23+'Santa Susanna'!Q23+'Sant Vicenç de Montalt'!Q23+'Sant Pol de Mar'!Q23+'Sant Iscle de Vallalta'!Q23+'Sant Cebrià de Vallalta'!Q23+'Sant Andreu de Llavaneres'!Q23+'Premià de Mar'!Q23+'Premià de Dalt'!Q23+'Pineda de Mar'!Q23+Palafolls!Q23+Òrrius!Q23+Montgat!Q23+Mataró!Q23+'El Masnou'!Q23+'Malgrat de Mar'!Q23+Dosrius!Q23+'Canet de Mar'!Q23+Calella!Q23+'Caldes d''Estrac'!Q23+Cabrils!Q23+'Cabrera de Mar'!Q23+Argentona!Q23+'Arenys de Munt'!Q23+'Arenys de Mar'!Q23+Alella!Q23</f>
        <v>90</v>
      </c>
      <c r="R23" s="84">
        <f>'Vilassar de Mar'!R23+'Vilassar de Dalt'!R23+Tordera!R23+Tiana!R23+Teià!R23+'Santa Susanna'!R23+'Sant Vicenç de Montalt'!R23+'Sant Pol de Mar'!R23+'Sant Iscle de Vallalta'!R23+'Sant Cebrià de Vallalta'!R23+'Sant Andreu de Llavaneres'!R23+'Premià de Mar'!R23+'Premià de Dalt'!R23+'Pineda de Mar'!R23+Palafolls!R23+Òrrius!R23+Montgat!R23+Mataró!R23+'El Masnou'!R23+'Malgrat de Mar'!R23+Dosrius!R23+'Canet de Mar'!R23+Calella!R23+'Caldes d''Estrac'!R23+Cabrils!R23+'Cabrera de Mar'!R23+Argentona!R23+'Arenys de Munt'!R23+'Arenys de Mar'!R23+Alella!R23</f>
        <v>131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f>'Vilassar de Mar'!B24+'Vilassar de Dalt'!B24+Tordera!B24+Tiana!B24+Teià!B24+'Santa Susanna'!B24+'Sant Vicenç de Montalt'!B24+'Sant Pol de Mar'!B24+'Sant Iscle de Vallalta'!B24+'Sant Cebrià de Vallalta'!B24+'Sant Andreu de Llavaneres'!B24+'Premià de Mar'!B24+'Premià de Dalt'!B24+'Pineda de Mar'!B24+Palafolls!B24+Òrrius!B24+Montgat!B24+Mataró!B24+'El Masnou'!B24+'Malgrat de Mar'!B24+Dosrius!B24+'Canet de Mar'!B24+Calella!B24+'Caldes d''Estrac'!B24+Cabrils!B24+'Cabrera de Mar'!B24+Argentona!B24+'Arenys de Munt'!B24+'Arenys de Mar'!B24+Alella!B24</f>
        <v>2</v>
      </c>
      <c r="C24" s="74">
        <f>'Vilassar de Mar'!C24+'Vilassar de Dalt'!C24+Tordera!C24+Tiana!C24+Teià!C24+'Santa Susanna'!C24+'Sant Vicenç de Montalt'!C24+'Sant Pol de Mar'!C24+'Sant Iscle de Vallalta'!C24+'Sant Cebrià de Vallalta'!C24+'Sant Andreu de Llavaneres'!C24+'Premià de Mar'!C24+'Premià de Dalt'!C24+'Pineda de Mar'!C24+Palafolls!C24+Òrrius!C24+Montgat!C24+Mataró!C24+'El Masnou'!C24+'Malgrat de Mar'!C24+Dosrius!C24+'Canet de Mar'!C24+Calella!C24+'Caldes d''Estrac'!C24+Cabrils!C24+'Cabrera de Mar'!C24+Argentona!C24+'Arenys de Munt'!C24+'Arenys de Mar'!C24+Alella!C24</f>
        <v>1</v>
      </c>
      <c r="D24" s="26"/>
      <c r="E24" s="32"/>
      <c r="F24" s="32"/>
      <c r="G24" s="23" t="s">
        <v>97</v>
      </c>
      <c r="H24" s="84">
        <f>'Vilassar de Mar'!H24+'Vilassar de Dalt'!H24+Tordera!H24+Tiana!H24+Teià!H24+'Santa Susanna'!H24+'Sant Vicenç de Montalt'!H24+'Sant Pol de Mar'!H24+'Sant Iscle de Vallalta'!H24+'Sant Cebrià de Vallalta'!H24+'Sant Andreu de Llavaneres'!H24+'Premià de Mar'!H24+'Premià de Dalt'!H24+'Pineda de Mar'!H24+Palafolls!H24+Òrrius!H24+Montgat!H24+Mataró!H24+'El Masnou'!H24+'Malgrat de Mar'!H24+Dosrius!H24+'Canet de Mar'!H24+Calella!H24+'Caldes d''Estrac'!H24+Cabrils!H24+'Cabrera de Mar'!H24+Argentona!H24+'Arenys de Munt'!H24+'Arenys de Mar'!H24+Alella!H24</f>
        <v>4</v>
      </c>
      <c r="I24" s="74">
        <f>'Vilassar de Mar'!I24+'Vilassar de Dalt'!I24+Tordera!I24+Tiana!I24+Teià!I24+'Santa Susanna'!I24+'Sant Vicenç de Montalt'!I24+'Sant Pol de Mar'!I24+'Sant Iscle de Vallalta'!I24+'Sant Cebrià de Vallalta'!I24+'Sant Andreu de Llavaneres'!I24+'Premià de Mar'!I24+'Premià de Dalt'!I24+'Pineda de Mar'!I24+Palafolls!I24+Òrrius!I24+Montgat!I24+Mataró!I24+'El Masnou'!I24+'Malgrat de Mar'!I24+Dosrius!I24+'Canet de Mar'!I24+Calella!I24+'Caldes d''Estrac'!I24+Cabrils!I24+'Cabrera de Mar'!I24+Argentona!I24+'Arenys de Munt'!I24+'Arenys de Mar'!I24+Alella!I24</f>
        <v>4</v>
      </c>
      <c r="J24" s="22" t="s">
        <v>95</v>
      </c>
      <c r="K24" s="84">
        <f>'Vilassar de Mar'!K24+'Vilassar de Dalt'!K24+Tordera!K24+Tiana!K24+Teià!K24+'Santa Susanna'!K24+'Sant Vicenç de Montalt'!K24+'Sant Pol de Mar'!K24+'Sant Iscle de Vallalta'!K24+'Sant Cebrià de Vallalta'!K24+'Sant Andreu de Llavaneres'!K24+'Premià de Mar'!K24+'Premià de Dalt'!K24+'Pineda de Mar'!K24+Palafolls!K24+Òrrius!K24+Montgat!K24+Mataró!K24+'El Masnou'!K24+'Malgrat de Mar'!K24+Dosrius!K24+'Canet de Mar'!K24+Calella!K24+'Caldes d''Estrac'!K24+Cabrils!K24+'Cabrera de Mar'!K24+Argentona!K24+'Arenys de Munt'!K24+'Arenys de Mar'!K24+Alella!K24</f>
        <v>1</v>
      </c>
      <c r="L24" s="84">
        <f>'Vilassar de Mar'!L24+'Vilassar de Dalt'!L24+Tordera!L24+Tiana!L24+Teià!L24+'Santa Susanna'!L24+'Sant Vicenç de Montalt'!L24+'Sant Pol de Mar'!L24+'Sant Iscle de Vallalta'!L24+'Sant Cebrià de Vallalta'!L24+'Sant Andreu de Llavaneres'!L24+'Premià de Mar'!L24+'Premià de Dalt'!L24+'Pineda de Mar'!L24+Palafolls!L24+Òrrius!L24+Montgat!L24+Mataró!L24+'El Masnou'!L24+'Malgrat de Mar'!L24+Dosrius!L24+'Canet de Mar'!L24+Calella!L24+'Caldes d''Estrac'!L24+Cabrils!L24+'Cabrera de Mar'!L24+Argentona!L24+'Arenys de Munt'!L24+'Arenys de Mar'!L24+Alella!L24</f>
        <v>0</v>
      </c>
      <c r="M24" s="23" t="s">
        <v>142</v>
      </c>
      <c r="N24" s="84">
        <f>'Vilassar de Mar'!N24+'Vilassar de Dalt'!N24+Tordera!N24+Tiana!N24+Teià!N24+'Santa Susanna'!N24+'Sant Vicenç de Montalt'!N24+'Sant Pol de Mar'!N24+'Sant Iscle de Vallalta'!N24+'Sant Cebrià de Vallalta'!N24+'Sant Andreu de Llavaneres'!N24+'Premià de Mar'!N24+'Premià de Dalt'!N24+'Pineda de Mar'!N24+Palafolls!N24+Òrrius!N24+Montgat!N24+Mataró!N24+'El Masnou'!N24+'Malgrat de Mar'!N24+Dosrius!N24+'Canet de Mar'!N24+Calella!N24+'Caldes d''Estrac'!N24+Cabrils!N24+'Cabrera de Mar'!N24+Argentona!N24+'Arenys de Munt'!N24+'Arenys de Mar'!N24+Alella!N24</f>
        <v>24</v>
      </c>
      <c r="O24" s="74">
        <f>'Vilassar de Mar'!O24+'Vilassar de Dalt'!O24+Tordera!O24+Tiana!O24+Teià!O24+'Santa Susanna'!O24+'Sant Vicenç de Montalt'!O24+'Sant Pol de Mar'!O24+'Sant Iscle de Vallalta'!O24+'Sant Cebrià de Vallalta'!O24+'Sant Andreu de Llavaneres'!O24+'Premià de Mar'!O24+'Premià de Dalt'!O24+'Pineda de Mar'!O24+Palafolls!O24+Òrrius!O24+Montgat!O24+Mataró!O24+'El Masnou'!O24+'Malgrat de Mar'!O24+Dosrius!O24+'Canet de Mar'!O24+Calella!O24+'Caldes d''Estrac'!O24+Cabrils!O24+'Cabrera de Mar'!O24+Argentona!O24+'Arenys de Munt'!O24+'Arenys de Mar'!O24+Alella!O24</f>
        <v>13</v>
      </c>
      <c r="P24" s="22" t="s">
        <v>93</v>
      </c>
      <c r="Q24" s="84">
        <f>'Vilassar de Mar'!Q24+'Vilassar de Dalt'!Q24+Tordera!Q24+Tiana!Q24+Teià!Q24+'Santa Susanna'!Q24+'Sant Vicenç de Montalt'!Q24+'Sant Pol de Mar'!Q24+'Sant Iscle de Vallalta'!Q24+'Sant Cebrià de Vallalta'!Q24+'Sant Andreu de Llavaneres'!Q24+'Premià de Mar'!Q24+'Premià de Dalt'!Q24+'Pineda de Mar'!Q24+Palafolls!Q24+Òrrius!Q24+Montgat!Q24+Mataró!Q24+'El Masnou'!Q24+'Malgrat de Mar'!Q24+Dosrius!Q24+'Canet de Mar'!Q24+Calella!Q24+'Caldes d''Estrac'!Q24+Cabrils!Q24+'Cabrera de Mar'!Q24+Argentona!Q24+'Arenys de Munt'!Q24+'Arenys de Mar'!Q24+Alella!Q24</f>
        <v>16</v>
      </c>
      <c r="R24" s="84">
        <f>'Vilassar de Mar'!R24+'Vilassar de Dalt'!R24+Tordera!R24+Tiana!R24+Teià!R24+'Santa Susanna'!R24+'Sant Vicenç de Montalt'!R24+'Sant Pol de Mar'!R24+'Sant Iscle de Vallalta'!R24+'Sant Cebrià de Vallalta'!R24+'Sant Andreu de Llavaneres'!R24+'Premià de Mar'!R24+'Premià de Dalt'!R24+'Pineda de Mar'!R24+Palafolls!R24+Òrrius!R24+Montgat!R24+Mataró!R24+'El Masnou'!R24+'Malgrat de Mar'!R24+Dosrius!R24+'Canet de Mar'!R24+Calella!R24+'Caldes d''Estrac'!R24+Cabrils!R24+'Cabrera de Mar'!R24+Argentona!R24+'Arenys de Munt'!R24+'Arenys de Mar'!R24+Alella!R24</f>
        <v>39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f>'Vilassar de Mar'!B25+'Vilassar de Dalt'!B25+Tordera!B25+Tiana!B25+Teià!B25+'Santa Susanna'!B25+'Sant Vicenç de Montalt'!B25+'Sant Pol de Mar'!B25+'Sant Iscle de Vallalta'!B25+'Sant Cebrià de Vallalta'!B25+'Sant Andreu de Llavaneres'!B25+'Premià de Mar'!B25+'Premià de Dalt'!B25+'Pineda de Mar'!B25+Palafolls!B25+Òrrius!B25+Montgat!B25+Mataró!B25+'El Masnou'!B25+'Malgrat de Mar'!B25+Dosrius!B25+'Canet de Mar'!B25+Calella!B25+'Caldes d''Estrac'!B25+Cabrils!B25+'Cabrera de Mar'!B25+Argentona!B25+'Arenys de Munt'!B25+'Arenys de Mar'!B25+Alella!B25</f>
        <v>15</v>
      </c>
      <c r="C25" s="74">
        <f>'Vilassar de Mar'!C25+'Vilassar de Dalt'!C25+Tordera!C25+Tiana!C25+Teià!C25+'Santa Susanna'!C25+'Sant Vicenç de Montalt'!C25+'Sant Pol de Mar'!C25+'Sant Iscle de Vallalta'!C25+'Sant Cebrià de Vallalta'!C25+'Sant Andreu de Llavaneres'!C25+'Premià de Mar'!C25+'Premià de Dalt'!C25+'Pineda de Mar'!C25+Palafolls!C25+Òrrius!C25+Montgat!C25+Mataró!C25+'El Masnou'!C25+'Malgrat de Mar'!C25+Dosrius!C25+'Canet de Mar'!C25+Calella!C25+'Caldes d''Estrac'!C25+Cabrils!C25+'Cabrera de Mar'!C25+Argentona!C25+'Arenys de Munt'!C25+'Arenys de Mar'!C25+Alella!C25</f>
        <v>7</v>
      </c>
      <c r="D25" s="26"/>
      <c r="E25" s="32"/>
      <c r="F25" s="32"/>
      <c r="G25" s="23" t="s">
        <v>219</v>
      </c>
      <c r="H25" s="84">
        <f>'Vilassar de Mar'!H25+'Vilassar de Dalt'!H25+Tordera!H25+Tiana!H25+Teià!H25+'Santa Susanna'!H25+'Sant Vicenç de Montalt'!H25+'Sant Pol de Mar'!H25+'Sant Iscle de Vallalta'!H25+'Sant Cebrià de Vallalta'!H25+'Sant Andreu de Llavaneres'!H25+'Premià de Mar'!H25+'Premià de Dalt'!H25+'Pineda de Mar'!H25+Palafolls!H25+Òrrius!H25+Montgat!H25+Mataró!H25+'El Masnou'!H25+'Malgrat de Mar'!H25+Dosrius!H25+'Canet de Mar'!H25+Calella!H25+'Caldes d''Estrac'!H25+Cabrils!H25+'Cabrera de Mar'!H25+Argentona!H25+'Arenys de Munt'!H25+'Arenys de Mar'!H25+Alella!H25</f>
        <v>0</v>
      </c>
      <c r="I25" s="74">
        <f>'Vilassar de Mar'!I25+'Vilassar de Dalt'!I25+Tordera!I25+Tiana!I25+Teià!I25+'Santa Susanna'!I25+'Sant Vicenç de Montalt'!I25+'Sant Pol de Mar'!I25+'Sant Iscle de Vallalta'!I25+'Sant Cebrià de Vallalta'!I25+'Sant Andreu de Llavaneres'!I25+'Premià de Mar'!I25+'Premià de Dalt'!I25+'Pineda de Mar'!I25+Palafolls!I25+Òrrius!I25+Montgat!I25+Mataró!I25+'El Masnou'!I25+'Malgrat de Mar'!I25+Dosrius!I25+'Canet de Mar'!I25+Calella!I25+'Caldes d''Estrac'!I25+Cabrils!I25+'Cabrera de Mar'!I25+Argentona!I25+'Arenys de Munt'!I25+'Arenys de Mar'!I25+Alella!I25</f>
        <v>0</v>
      </c>
      <c r="J25" s="29" t="s">
        <v>98</v>
      </c>
      <c r="K25" s="84">
        <f>'Vilassar de Mar'!K25+'Vilassar de Dalt'!K25+Tordera!K25+Tiana!K25+Teià!K25+'Santa Susanna'!K25+'Sant Vicenç de Montalt'!K25+'Sant Pol de Mar'!K25+'Sant Iscle de Vallalta'!K25+'Sant Cebrià de Vallalta'!K25+'Sant Andreu de Llavaneres'!K25+'Premià de Mar'!K25+'Premià de Dalt'!K25+'Pineda de Mar'!K25+Palafolls!K25+Òrrius!K25+Montgat!K25+Mataró!K25+'El Masnou'!K25+'Malgrat de Mar'!K25+Dosrius!K25+'Canet de Mar'!K25+Calella!K25+'Caldes d''Estrac'!K25+Cabrils!K25+'Cabrera de Mar'!K25+Argentona!K25+'Arenys de Munt'!K25+'Arenys de Mar'!K25+Alella!K25</f>
        <v>368</v>
      </c>
      <c r="L25" s="84">
        <f>'Vilassar de Mar'!L25+'Vilassar de Dalt'!L25+Tordera!L25+Tiana!L25+Teià!L25+'Santa Susanna'!L25+'Sant Vicenç de Montalt'!L25+'Sant Pol de Mar'!L25+'Sant Iscle de Vallalta'!L25+'Sant Cebrià de Vallalta'!L25+'Sant Andreu de Llavaneres'!L25+'Premià de Mar'!L25+'Premià de Dalt'!L25+'Pineda de Mar'!L25+Palafolls!L25+Òrrius!L25+Montgat!L25+Mataró!L25+'El Masnou'!L25+'Malgrat de Mar'!L25+Dosrius!L25+'Canet de Mar'!L25+Calella!L25+'Caldes d''Estrac'!L25+Cabrils!L25+'Cabrera de Mar'!L25+Argentona!L25+'Arenys de Munt'!L25+'Arenys de Mar'!L25+Alella!L25</f>
        <v>365</v>
      </c>
      <c r="M25" s="23" t="s">
        <v>82</v>
      </c>
      <c r="N25" s="84">
        <f>'Vilassar de Mar'!N25+'Vilassar de Dalt'!N25+Tordera!N25+Tiana!N25+Teià!N25+'Santa Susanna'!N25+'Sant Vicenç de Montalt'!N25+'Sant Pol de Mar'!N25+'Sant Iscle de Vallalta'!N25+'Sant Cebrià de Vallalta'!N25+'Sant Andreu de Llavaneres'!N25+'Premià de Mar'!N25+'Premià de Dalt'!N25+'Pineda de Mar'!N25+Palafolls!N25+Òrrius!N25+Montgat!N25+Mataró!N25+'El Masnou'!N25+'Malgrat de Mar'!N25+Dosrius!N25+'Canet de Mar'!N25+Calella!N25+'Caldes d''Estrac'!N25+Cabrils!N25+'Cabrera de Mar'!N25+Argentona!N25+'Arenys de Munt'!N25+'Arenys de Mar'!N25+Alella!N25</f>
        <v>207</v>
      </c>
      <c r="O25" s="74">
        <f>'Vilassar de Mar'!O25+'Vilassar de Dalt'!O25+Tordera!O25+Tiana!O25+Teià!O25+'Santa Susanna'!O25+'Sant Vicenç de Montalt'!O25+'Sant Pol de Mar'!O25+'Sant Iscle de Vallalta'!O25+'Sant Cebrià de Vallalta'!O25+'Sant Andreu de Llavaneres'!O25+'Premià de Mar'!O25+'Premià de Dalt'!O25+'Pineda de Mar'!O25+Palafolls!O25+Òrrius!O25+Montgat!O25+Mataró!O25+'El Masnou'!O25+'Malgrat de Mar'!O25+Dosrius!O25+'Canet de Mar'!O25+Calella!O25+'Caldes d''Estrac'!O25+Cabrils!O25+'Cabrera de Mar'!O25+Argentona!O25+'Arenys de Munt'!O25+'Arenys de Mar'!O25+Alella!O25</f>
        <v>322</v>
      </c>
      <c r="P25" s="22" t="s">
        <v>99</v>
      </c>
      <c r="Q25" s="84">
        <f>'Vilassar de Mar'!Q25+'Vilassar de Dalt'!Q25+Tordera!Q25+Tiana!Q25+Teià!Q25+'Santa Susanna'!Q25+'Sant Vicenç de Montalt'!Q25+'Sant Pol de Mar'!Q25+'Sant Iscle de Vallalta'!Q25+'Sant Cebrià de Vallalta'!Q25+'Sant Andreu de Llavaneres'!Q25+'Premià de Mar'!Q25+'Premià de Dalt'!Q25+'Pineda de Mar'!Q25+Palafolls!Q25+Òrrius!Q25+Montgat!Q25+Mataró!Q25+'El Masnou'!Q25+'Malgrat de Mar'!Q25+Dosrius!Q25+'Canet de Mar'!Q25+Calella!Q25+'Caldes d''Estrac'!Q25+Cabrils!Q25+'Cabrera de Mar'!Q25+Argentona!Q25+'Arenys de Munt'!Q25+'Arenys de Mar'!Q25+Alella!Q25</f>
        <v>9</v>
      </c>
      <c r="R25" s="84">
        <f>'Vilassar de Mar'!R25+'Vilassar de Dalt'!R25+Tordera!R25+Tiana!R25+Teià!R25+'Santa Susanna'!R25+'Sant Vicenç de Montalt'!R25+'Sant Pol de Mar'!R25+'Sant Iscle de Vallalta'!R25+'Sant Cebrià de Vallalta'!R25+'Sant Andreu de Llavaneres'!R25+'Premià de Mar'!R25+'Premià de Dalt'!R25+'Pineda de Mar'!R25+Palafolls!R25+Òrrius!R25+Montgat!R25+Mataró!R25+'El Masnou'!R25+'Malgrat de Mar'!R25+Dosrius!R25+'Canet de Mar'!R25+Calella!R25+'Caldes d''Estrac'!R25+Cabrils!R25+'Cabrera de Mar'!R25+Argentona!R25+'Arenys de Munt'!R25+'Arenys de Mar'!R25+Alella!R25</f>
        <v>10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f>'Vilassar de Mar'!B26+'Vilassar de Dalt'!B26+Tordera!B26+Tiana!B26+Teià!B26+'Santa Susanna'!B26+'Sant Vicenç de Montalt'!B26+'Sant Pol de Mar'!B26+'Sant Iscle de Vallalta'!B26+'Sant Cebrià de Vallalta'!B26+'Sant Andreu de Llavaneres'!B26+'Premià de Mar'!B26+'Premià de Dalt'!B26+'Pineda de Mar'!B26+Palafolls!B26+Òrrius!B26+Montgat!B26+Mataró!B26+'El Masnou'!B26+'Malgrat de Mar'!B26+Dosrius!B26+'Canet de Mar'!B26+Calella!B26+'Caldes d''Estrac'!B26+Cabrils!B26+'Cabrera de Mar'!B26+Argentona!B26+'Arenys de Munt'!B26+'Arenys de Mar'!B26+Alella!B26</f>
        <v>24</v>
      </c>
      <c r="C26" s="74">
        <f>'Vilassar de Mar'!C26+'Vilassar de Dalt'!C26+Tordera!C26+Tiana!C26+Teià!C26+'Santa Susanna'!C26+'Sant Vicenç de Montalt'!C26+'Sant Pol de Mar'!C26+'Sant Iscle de Vallalta'!C26+'Sant Cebrià de Vallalta'!C26+'Sant Andreu de Llavaneres'!C26+'Premià de Mar'!C26+'Premià de Dalt'!C26+'Pineda de Mar'!C26+Palafolls!C26+Òrrius!C26+Montgat!C26+Mataró!C26+'El Masnou'!C26+'Malgrat de Mar'!C26+Dosrius!C26+'Canet de Mar'!C26+Calella!C26+'Caldes d''Estrac'!C26+Cabrils!C26+'Cabrera de Mar'!C26+Argentona!C26+'Arenys de Munt'!C26+'Arenys de Mar'!C26+Alella!C26</f>
        <v>50</v>
      </c>
      <c r="D26" s="26"/>
      <c r="E26" s="32"/>
      <c r="F26" s="32"/>
      <c r="G26" s="23" t="s">
        <v>101</v>
      </c>
      <c r="H26" s="84">
        <f>'Vilassar de Mar'!H26+'Vilassar de Dalt'!H26+Tordera!H26+Tiana!H26+Teià!H26+'Santa Susanna'!H26+'Sant Vicenç de Montalt'!H26+'Sant Pol de Mar'!H26+'Sant Iscle de Vallalta'!H26+'Sant Cebrià de Vallalta'!H26+'Sant Andreu de Llavaneres'!H26+'Premià de Mar'!H26+'Premià de Dalt'!H26+'Pineda de Mar'!H26+Palafolls!H26+Òrrius!H26+Montgat!H26+Mataró!H26+'El Masnou'!H26+'Malgrat de Mar'!H26+Dosrius!H26+'Canet de Mar'!H26+Calella!H26+'Caldes d''Estrac'!H26+Cabrils!H26+'Cabrera de Mar'!H26+Argentona!H26+'Arenys de Munt'!H26+'Arenys de Mar'!H26+Alella!H26</f>
        <v>2</v>
      </c>
      <c r="I26" s="74">
        <f>'Vilassar de Mar'!I26+'Vilassar de Dalt'!I26+Tordera!I26+Tiana!I26+Teià!I26+'Santa Susanna'!I26+'Sant Vicenç de Montalt'!I26+'Sant Pol de Mar'!I26+'Sant Iscle de Vallalta'!I26+'Sant Cebrià de Vallalta'!I26+'Sant Andreu de Llavaneres'!I26+'Premià de Mar'!I26+'Premià de Dalt'!I26+'Pineda de Mar'!I26+Palafolls!I26+Òrrius!I26+Montgat!I26+Mataró!I26+'El Masnou'!I26+'Malgrat de Mar'!I26+Dosrius!I26+'Canet de Mar'!I26+Calella!I26+'Caldes d''Estrac'!I26+Cabrils!I26+'Cabrera de Mar'!I26+Argentona!I26+'Arenys de Munt'!I26+'Arenys de Mar'!I26+Alella!I26</f>
        <v>1</v>
      </c>
      <c r="J26" s="22" t="s">
        <v>102</v>
      </c>
      <c r="K26" s="84">
        <f>'Vilassar de Mar'!K26+'Vilassar de Dalt'!K26+Tordera!K26+Tiana!K26+Teià!K26+'Santa Susanna'!K26+'Sant Vicenç de Montalt'!K26+'Sant Pol de Mar'!K26+'Sant Iscle de Vallalta'!K26+'Sant Cebrià de Vallalta'!K26+'Sant Andreu de Llavaneres'!K26+'Premià de Mar'!K26+'Premià de Dalt'!K26+'Pineda de Mar'!K26+Palafolls!K26+Òrrius!K26+Montgat!K26+Mataró!K26+'El Masnou'!K26+'Malgrat de Mar'!K26+Dosrius!K26+'Canet de Mar'!K26+Calella!K26+'Caldes d''Estrac'!K26+Cabrils!K26+'Cabrera de Mar'!K26+Argentona!K26+'Arenys de Munt'!K26+'Arenys de Mar'!K26+Alella!K26</f>
        <v>104</v>
      </c>
      <c r="L26" s="84">
        <f>'Vilassar de Mar'!L26+'Vilassar de Dalt'!L26+Tordera!L26+Tiana!L26+Teià!L26+'Santa Susanna'!L26+'Sant Vicenç de Montalt'!L26+'Sant Pol de Mar'!L26+'Sant Iscle de Vallalta'!L26+'Sant Cebrià de Vallalta'!L26+'Sant Andreu de Llavaneres'!L26+'Premià de Mar'!L26+'Premià de Dalt'!L26+'Pineda de Mar'!L26+Palafolls!L26+Òrrius!L26+Montgat!L26+Mataró!L26+'El Masnou'!L26+'Malgrat de Mar'!L26+Dosrius!L26+'Canet de Mar'!L26+Calella!L26+'Caldes d''Estrac'!L26+Cabrils!L26+'Cabrera de Mar'!L26+Argentona!L26+'Arenys de Munt'!L26+'Arenys de Mar'!L26+Alella!L26</f>
        <v>215</v>
      </c>
      <c r="M26" s="31"/>
      <c r="N26" s="32"/>
      <c r="O26" s="25"/>
      <c r="P26" s="22" t="s">
        <v>103</v>
      </c>
      <c r="Q26" s="84">
        <f>'Vilassar de Mar'!Q26+'Vilassar de Dalt'!Q26+Tordera!Q26+Tiana!Q26+Teià!Q26+'Santa Susanna'!Q26+'Sant Vicenç de Montalt'!Q26+'Sant Pol de Mar'!Q26+'Sant Iscle de Vallalta'!Q26+'Sant Cebrià de Vallalta'!Q26+'Sant Andreu de Llavaneres'!Q26+'Premià de Mar'!Q26+'Premià de Dalt'!Q26+'Pineda de Mar'!Q26+Palafolls!Q26+Òrrius!Q26+Montgat!Q26+Mataró!Q26+'El Masnou'!Q26+'Malgrat de Mar'!Q26+Dosrius!Q26+'Canet de Mar'!Q26+Calella!Q26+'Caldes d''Estrac'!Q26+Cabrils!Q26+'Cabrera de Mar'!Q26+Argentona!Q26+'Arenys de Munt'!Q26+'Arenys de Mar'!Q26+Alella!Q26</f>
        <v>221</v>
      </c>
      <c r="R26" s="84">
        <f>'Vilassar de Mar'!R26+'Vilassar de Dalt'!R26+Tordera!R26+Tiana!R26+Teià!R26+'Santa Susanna'!R26+'Sant Vicenç de Montalt'!R26+'Sant Pol de Mar'!R26+'Sant Iscle de Vallalta'!R26+'Sant Cebrià de Vallalta'!R26+'Sant Andreu de Llavaneres'!R26+'Premià de Mar'!R26+'Premià de Dalt'!R26+'Pineda de Mar'!R26+Palafolls!R26+Òrrius!R26+Montgat!R26+Mataró!R26+'El Masnou'!R26+'Malgrat de Mar'!R26+Dosrius!R26+'Canet de Mar'!R26+Calella!R26+'Caldes d''Estrac'!R26+Cabrils!R26+'Cabrera de Mar'!R26+Argentona!R26+'Arenys de Munt'!R26+'Arenys de Mar'!R26+Alella!R26</f>
        <v>575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f>'Vilassar de Mar'!B27+'Vilassar de Dalt'!B27+Tordera!B27+Tiana!B27+Teià!B27+'Santa Susanna'!B27+'Sant Vicenç de Montalt'!B27+'Sant Pol de Mar'!B27+'Sant Iscle de Vallalta'!B27+'Sant Cebrià de Vallalta'!B27+'Sant Andreu de Llavaneres'!B27+'Premià de Mar'!B27+'Premià de Dalt'!B27+'Pineda de Mar'!B27+Palafolls!B27+Òrrius!B27+Montgat!B27+Mataró!B27+'El Masnou'!B27+'Malgrat de Mar'!B27+Dosrius!B27+'Canet de Mar'!B27+Calella!B27+'Caldes d''Estrac'!B27+Cabrils!B27+'Cabrera de Mar'!B27+Argentona!B27+'Arenys de Munt'!B27+'Arenys de Mar'!B27+Alella!B27</f>
        <v>4</v>
      </c>
      <c r="C27" s="74">
        <f>'Vilassar de Mar'!C27+'Vilassar de Dalt'!C27+Tordera!C27+Tiana!C27+Teià!C27+'Santa Susanna'!C27+'Sant Vicenç de Montalt'!C27+'Sant Pol de Mar'!C27+'Sant Iscle de Vallalta'!C27+'Sant Cebrià de Vallalta'!C27+'Sant Andreu de Llavaneres'!C27+'Premià de Mar'!C27+'Premià de Dalt'!C27+'Pineda de Mar'!C27+Palafolls!C27+Òrrius!C27+Montgat!C27+Mataró!C27+'El Masnou'!C27+'Malgrat de Mar'!C27+Dosrius!C27+'Canet de Mar'!C27+Calella!C27+'Caldes d''Estrac'!C27+Cabrils!C27+'Cabrera de Mar'!C27+Argentona!C27+'Arenys de Munt'!C27+'Arenys de Mar'!C27+Alella!C27</f>
        <v>3</v>
      </c>
      <c r="D27" s="26"/>
      <c r="E27" s="32"/>
      <c r="F27" s="32"/>
      <c r="G27" s="83" t="s">
        <v>213</v>
      </c>
      <c r="H27" s="84">
        <f>'Vilassar de Mar'!H27+'Vilassar de Dalt'!H27+Tordera!H27+Tiana!H27+Teià!H27+'Santa Susanna'!H27+'Sant Vicenç de Montalt'!H27+'Sant Pol de Mar'!H27+'Sant Iscle de Vallalta'!H27+'Sant Cebrià de Vallalta'!H27+'Sant Andreu de Llavaneres'!H27+'Premià de Mar'!H27+'Premià de Dalt'!H27+'Pineda de Mar'!H27+Palafolls!H27+Òrrius!H27+Montgat!H27+Mataró!H27+'El Masnou'!H27+'Malgrat de Mar'!H27+Dosrius!H27+'Canet de Mar'!H27+Calella!H27+'Caldes d''Estrac'!H27+Cabrils!H27+'Cabrera de Mar'!H27+Argentona!H27+'Arenys de Munt'!H27+'Arenys de Mar'!H27+Alella!H27</f>
        <v>1</v>
      </c>
      <c r="I27" s="74">
        <f>'Vilassar de Mar'!I27+'Vilassar de Dalt'!I27+Tordera!I27+Tiana!I27+Teià!I27+'Santa Susanna'!I27+'Sant Vicenç de Montalt'!I27+'Sant Pol de Mar'!I27+'Sant Iscle de Vallalta'!I27+'Sant Cebrià de Vallalta'!I27+'Sant Andreu de Llavaneres'!I27+'Premià de Mar'!I27+'Premià de Dalt'!I27+'Pineda de Mar'!I27+Palafolls!I27+Òrrius!I27+Montgat!I27+Mataró!I27+'El Masnou'!I27+'Malgrat de Mar'!I27+Dosrius!I27+'Canet de Mar'!I27+Calella!I27+'Caldes d''Estrac'!I27+Cabrils!I27+'Cabrera de Mar'!I27+Argentona!I27+'Arenys de Munt'!I27+'Arenys de Mar'!I27+Alella!I27</f>
        <v>1</v>
      </c>
      <c r="J27" s="22" t="s">
        <v>106</v>
      </c>
      <c r="K27" s="84">
        <f>'Vilassar de Mar'!K27+'Vilassar de Dalt'!K27+Tordera!K27+Tiana!K27+Teià!K27+'Santa Susanna'!K27+'Sant Vicenç de Montalt'!K27+'Sant Pol de Mar'!K27+'Sant Iscle de Vallalta'!K27+'Sant Cebrià de Vallalta'!K27+'Sant Andreu de Llavaneres'!K27+'Premià de Mar'!K27+'Premià de Dalt'!K27+'Pineda de Mar'!K27+Palafolls!K27+Òrrius!K27+Montgat!K27+Mataró!K27+'El Masnou'!K27+'Malgrat de Mar'!K27+Dosrius!K27+'Canet de Mar'!K27+Calella!K27+'Caldes d''Estrac'!K27+Cabrils!K27+'Cabrera de Mar'!K27+Argentona!K27+'Arenys de Munt'!K27+'Arenys de Mar'!K27+Alella!K27</f>
        <v>186</v>
      </c>
      <c r="L27" s="84">
        <f>'Vilassar de Mar'!L27+'Vilassar de Dalt'!L27+Tordera!L27+Tiana!L27+Teià!L27+'Santa Susanna'!L27+'Sant Vicenç de Montalt'!L27+'Sant Pol de Mar'!L27+'Sant Iscle de Vallalta'!L27+'Sant Cebrià de Vallalta'!L27+'Sant Andreu de Llavaneres'!L27+'Premià de Mar'!L27+'Premià de Dalt'!L27+'Pineda de Mar'!L27+Palafolls!L27+Òrrius!L27+Montgat!L27+Mataró!L27+'El Masnou'!L27+'Malgrat de Mar'!L27+Dosrius!L27+'Canet de Mar'!L27+Calella!L27+'Caldes d''Estrac'!L27+Cabrils!L27+'Cabrera de Mar'!L27+Argentona!L27+'Arenys de Munt'!L27+'Arenys de Mar'!L27+Alella!L27</f>
        <v>177</v>
      </c>
      <c r="M27" s="31"/>
      <c r="N27" s="32"/>
      <c r="O27" s="25"/>
      <c r="P27" s="22" t="s">
        <v>107</v>
      </c>
      <c r="Q27" s="84">
        <f>'Vilassar de Mar'!Q27+'Vilassar de Dalt'!Q27+Tordera!Q27+Tiana!Q27+Teià!Q27+'Santa Susanna'!Q27+'Sant Vicenç de Montalt'!Q27+'Sant Pol de Mar'!Q27+'Sant Iscle de Vallalta'!Q27+'Sant Cebrià de Vallalta'!Q27+'Sant Andreu de Llavaneres'!Q27+'Premià de Mar'!Q27+'Premià de Dalt'!Q27+'Pineda de Mar'!Q27+Palafolls!Q27+Òrrius!Q27+Montgat!Q27+Mataró!Q27+'El Masnou'!Q27+'Malgrat de Mar'!Q27+Dosrius!Q27+'Canet de Mar'!Q27+Calella!Q27+'Caldes d''Estrac'!Q27+Cabrils!Q27+'Cabrera de Mar'!Q27+Argentona!Q27+'Arenys de Munt'!Q27+'Arenys de Mar'!Q27+Alella!Q27</f>
        <v>182</v>
      </c>
      <c r="R27" s="84">
        <f>'Vilassar de Mar'!R27+'Vilassar de Dalt'!R27+Tordera!R27+Tiana!R27+Teià!R27+'Santa Susanna'!R27+'Sant Vicenç de Montalt'!R27+'Sant Pol de Mar'!R27+'Sant Iscle de Vallalta'!R27+'Sant Cebrià de Vallalta'!R27+'Sant Andreu de Llavaneres'!R27+'Premià de Mar'!R27+'Premià de Dalt'!R27+'Pineda de Mar'!R27+Palafolls!R27+Òrrius!R27+Montgat!R27+Mataró!R27+'El Masnou'!R27+'Malgrat de Mar'!R27+Dosrius!R27+'Canet de Mar'!R27+Calella!R27+'Caldes d''Estrac'!R27+Cabrils!R27+'Cabrera de Mar'!R27+Argentona!R27+'Arenys de Munt'!R27+'Arenys de Mar'!R27+Alella!R27</f>
        <v>218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f>'Vilassar de Mar'!B28+'Vilassar de Dalt'!B28+Tordera!B28+Tiana!B28+Teià!B28+'Santa Susanna'!B28+'Sant Vicenç de Montalt'!B28+'Sant Pol de Mar'!B28+'Sant Iscle de Vallalta'!B28+'Sant Cebrià de Vallalta'!B28+'Sant Andreu de Llavaneres'!B28+'Premià de Mar'!B28+'Premià de Dalt'!B28+'Pineda de Mar'!B28+Palafolls!B28+Òrrius!B28+Montgat!B28+Mataró!B28+'El Masnou'!B28+'Malgrat de Mar'!B28+Dosrius!B28+'Canet de Mar'!B28+Calella!B28+'Caldes d''Estrac'!B28+Cabrils!B28+'Cabrera de Mar'!B28+Argentona!B28+'Arenys de Munt'!B28+'Arenys de Mar'!B28+Alella!B28</f>
        <v>7</v>
      </c>
      <c r="C28" s="74">
        <f>'Vilassar de Mar'!C28+'Vilassar de Dalt'!C28+Tordera!C28+Tiana!C28+Teià!C28+'Santa Susanna'!C28+'Sant Vicenç de Montalt'!C28+'Sant Pol de Mar'!C28+'Sant Iscle de Vallalta'!C28+'Sant Cebrià de Vallalta'!C28+'Sant Andreu de Llavaneres'!C28+'Premià de Mar'!C28+'Premià de Dalt'!C28+'Pineda de Mar'!C28+Palafolls!C28+Òrrius!C28+Montgat!C28+Mataró!C28+'El Masnou'!C28+'Malgrat de Mar'!C28+Dosrius!C28+'Canet de Mar'!C28+Calella!C28+'Caldes d''Estrac'!C28+Cabrils!C28+'Cabrera de Mar'!C28+Argentona!C28+'Arenys de Munt'!C28+'Arenys de Mar'!C28+Alella!C28</f>
        <v>10</v>
      </c>
      <c r="D28" s="26"/>
      <c r="E28" s="32"/>
      <c r="F28" s="32"/>
      <c r="G28" s="82" t="s">
        <v>154</v>
      </c>
      <c r="H28" s="84">
        <f>'Vilassar de Mar'!H28+'Vilassar de Dalt'!H28+Tordera!H28+Tiana!H28+Teià!H28+'Santa Susanna'!H28+'Sant Vicenç de Montalt'!H28+'Sant Pol de Mar'!H28+'Sant Iscle de Vallalta'!H28+'Sant Cebrià de Vallalta'!H28+'Sant Andreu de Llavaneres'!H28+'Premià de Mar'!H28+'Premià de Dalt'!H28+'Pineda de Mar'!H28+Palafolls!H28+Òrrius!H28+Montgat!H28+Mataró!H28+'El Masnou'!H28+'Malgrat de Mar'!H28+Dosrius!H28+'Canet de Mar'!H28+Calella!H28+'Caldes d''Estrac'!H28+Cabrils!H28+'Cabrera de Mar'!H28+Argentona!H28+'Arenys de Munt'!H28+'Arenys de Mar'!H28+Alella!H28</f>
        <v>1</v>
      </c>
      <c r="I28" s="74">
        <f>'Vilassar de Mar'!I28+'Vilassar de Dalt'!I28+Tordera!I28+Tiana!I28+Teià!I28+'Santa Susanna'!I28+'Sant Vicenç de Montalt'!I28+'Sant Pol de Mar'!I28+'Sant Iscle de Vallalta'!I28+'Sant Cebrià de Vallalta'!I28+'Sant Andreu de Llavaneres'!I28+'Premià de Mar'!I28+'Premià de Dalt'!I28+'Pineda de Mar'!I28+Palafolls!I28+Òrrius!I28+Montgat!I28+Mataró!I28+'El Masnou'!I28+'Malgrat de Mar'!I28+Dosrius!I28+'Canet de Mar'!I28+Calella!I28+'Caldes d''Estrac'!I28+Cabrils!I28+'Cabrera de Mar'!I28+Argentona!I28+'Arenys de Munt'!I28+'Arenys de Mar'!I28+Alella!I28</f>
        <v>2</v>
      </c>
      <c r="J28" s="29" t="s">
        <v>110</v>
      </c>
      <c r="K28" s="84">
        <f>'Vilassar de Mar'!K28+'Vilassar de Dalt'!K28+Tordera!K28+Tiana!K28+Teià!K28+'Santa Susanna'!K28+'Sant Vicenç de Montalt'!K28+'Sant Pol de Mar'!K28+'Sant Iscle de Vallalta'!K28+'Sant Cebrià de Vallalta'!K28+'Sant Andreu de Llavaneres'!K28+'Premià de Mar'!K28+'Premià de Dalt'!K28+'Pineda de Mar'!K28+Palafolls!K28+Òrrius!K28+Montgat!K28+Mataró!K28+'El Masnou'!K28+'Malgrat de Mar'!K28+Dosrius!K28+'Canet de Mar'!K28+Calella!K28+'Caldes d''Estrac'!K28+Cabrils!K28+'Cabrera de Mar'!K28+Argentona!K28+'Arenys de Munt'!K28+'Arenys de Mar'!K28+Alella!K28</f>
        <v>450</v>
      </c>
      <c r="L28" s="84">
        <f>'Vilassar de Mar'!L28+'Vilassar de Dalt'!L28+Tordera!L28+Tiana!L28+Teià!L28+'Santa Susanna'!L28+'Sant Vicenç de Montalt'!L28+'Sant Pol de Mar'!L28+'Sant Iscle de Vallalta'!L28+'Sant Cebrià de Vallalta'!L28+'Sant Andreu de Llavaneres'!L28+'Premià de Mar'!L28+'Premià de Dalt'!L28+'Pineda de Mar'!L28+Palafolls!L28+Òrrius!L28+Montgat!L28+Mataró!L28+'El Masnou'!L28+'Malgrat de Mar'!L28+Dosrius!L28+'Canet de Mar'!L28+Calella!L28+'Caldes d''Estrac'!L28+Cabrils!L28+'Cabrera de Mar'!L28+Argentona!L28+'Arenys de Munt'!L28+'Arenys de Mar'!L28+Alella!L28</f>
        <v>463</v>
      </c>
      <c r="M28" s="31"/>
      <c r="N28" s="32"/>
      <c r="O28" s="25"/>
      <c r="P28" s="22" t="s">
        <v>173</v>
      </c>
      <c r="Q28" s="84">
        <f>'Vilassar de Mar'!Q28+'Vilassar de Dalt'!Q28+Tordera!Q28+Tiana!Q28+Teià!Q28+'Santa Susanna'!Q28+'Sant Vicenç de Montalt'!Q28+'Sant Pol de Mar'!Q28+'Sant Iscle de Vallalta'!Q28+'Sant Cebrià de Vallalta'!Q28+'Sant Andreu de Llavaneres'!Q28+'Premià de Mar'!Q28+'Premià de Dalt'!Q28+'Pineda de Mar'!Q28+Palafolls!Q28+Òrrius!Q28+Montgat!Q28+Mataró!Q28+'El Masnou'!Q28+'Malgrat de Mar'!Q28+Dosrius!Q28+'Canet de Mar'!Q28+Calella!Q28+'Caldes d''Estrac'!Q28+Cabrils!Q28+'Cabrera de Mar'!Q28+Argentona!Q28+'Arenys de Munt'!Q28+'Arenys de Mar'!Q28+Alella!Q28</f>
        <v>0</v>
      </c>
      <c r="R28" s="84">
        <f>'Vilassar de Mar'!R28+'Vilassar de Dalt'!R28+Tordera!R28+Tiana!R28+Teià!R28+'Santa Susanna'!R28+'Sant Vicenç de Montalt'!R28+'Sant Pol de Mar'!R28+'Sant Iscle de Vallalta'!R28+'Sant Cebrià de Vallalta'!R28+'Sant Andreu de Llavaneres'!R28+'Premià de Mar'!R28+'Premià de Dalt'!R28+'Pineda de Mar'!R28+Palafolls!R28+Òrrius!R28+Montgat!R28+Mataró!R28+'El Masnou'!R28+'Malgrat de Mar'!R28+Dosrius!R28+'Canet de Mar'!R28+Calella!R28+'Caldes d''Estrac'!R28+Cabrils!R28+'Cabrera de Mar'!R28+Argentona!R28+'Arenys de Munt'!R28+'Arenys de Mar'!R28+Alella!R28</f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f>'Vilassar de Mar'!B29+'Vilassar de Dalt'!B29+Tordera!B29+Tiana!B29+Teià!B29+'Santa Susanna'!B29+'Sant Vicenç de Montalt'!B29+'Sant Pol de Mar'!B29+'Sant Iscle de Vallalta'!B29+'Sant Cebrià de Vallalta'!B29+'Sant Andreu de Llavaneres'!B29+'Premià de Mar'!B29+'Premià de Dalt'!B29+'Pineda de Mar'!B29+Palafolls!B29+Òrrius!B29+Montgat!B29+Mataró!B29+'El Masnou'!B29+'Malgrat de Mar'!B29+Dosrius!B29+'Canet de Mar'!B29+Calella!B29+'Caldes d''Estrac'!B29+Cabrils!B29+'Cabrera de Mar'!B29+Argentona!B29+'Arenys de Munt'!B29+'Arenys de Mar'!B29+Alella!B29</f>
        <v>6</v>
      </c>
      <c r="C29" s="74">
        <f>'Vilassar de Mar'!C29+'Vilassar de Dalt'!C29+Tordera!C29+Tiana!C29+Teià!C29+'Santa Susanna'!C29+'Sant Vicenç de Montalt'!C29+'Sant Pol de Mar'!C29+'Sant Iscle de Vallalta'!C29+'Sant Cebrià de Vallalta'!C29+'Sant Andreu de Llavaneres'!C29+'Premià de Mar'!C29+'Premià de Dalt'!C29+'Pineda de Mar'!C29+Palafolls!C29+Òrrius!C29+Montgat!C29+Mataró!C29+'El Masnou'!C29+'Malgrat de Mar'!C29+Dosrius!C29+'Canet de Mar'!C29+Calella!C29+'Caldes d''Estrac'!C29+Cabrils!C29+'Cabrera de Mar'!C29+Argentona!C29+'Arenys de Munt'!C29+'Arenys de Mar'!C29+Alella!C29</f>
        <v>4</v>
      </c>
      <c r="D29" s="26"/>
      <c r="E29" s="32"/>
      <c r="F29" s="32"/>
      <c r="G29" s="23" t="s">
        <v>105</v>
      </c>
      <c r="H29" s="84">
        <f>'Vilassar de Mar'!H29+'Vilassar de Dalt'!H29+Tordera!H29+Tiana!H29+Teià!H29+'Santa Susanna'!H29+'Sant Vicenç de Montalt'!H29+'Sant Pol de Mar'!H29+'Sant Iscle de Vallalta'!H29+'Sant Cebrià de Vallalta'!H29+'Sant Andreu de Llavaneres'!H29+'Premià de Mar'!H29+'Premià de Dalt'!H29+'Pineda de Mar'!H29+Palafolls!H29+Òrrius!H29+Montgat!H29+Mataró!H29+'El Masnou'!H29+'Malgrat de Mar'!H29+Dosrius!H29+'Canet de Mar'!H29+Calella!H29+'Caldes d''Estrac'!H29+Cabrils!H29+'Cabrera de Mar'!H29+Argentona!H29+'Arenys de Munt'!H29+'Arenys de Mar'!H29+Alella!H29</f>
        <v>598</v>
      </c>
      <c r="I29" s="74">
        <f>'Vilassar de Mar'!I29+'Vilassar de Dalt'!I29+Tordera!I29+Tiana!I29+Teià!I29+'Santa Susanna'!I29+'Sant Vicenç de Montalt'!I29+'Sant Pol de Mar'!I29+'Sant Iscle de Vallalta'!I29+'Sant Cebrià de Vallalta'!I29+'Sant Andreu de Llavaneres'!I29+'Premià de Mar'!I29+'Premià de Dalt'!I29+'Pineda de Mar'!I29+Palafolls!I29+Òrrius!I29+Montgat!I29+Mataró!I29+'El Masnou'!I29+'Malgrat de Mar'!I29+Dosrius!I29+'Canet de Mar'!I29+Calella!I29+'Caldes d''Estrac'!I29+Cabrils!I29+'Cabrera de Mar'!I29+Argentona!I29+'Arenys de Munt'!I29+'Arenys de Mar'!I29+Alella!I29</f>
        <v>127</v>
      </c>
      <c r="J29" s="23" t="s">
        <v>69</v>
      </c>
      <c r="K29" s="84">
        <f>'Vilassar de Mar'!K29+'Vilassar de Dalt'!K29+Tordera!K29+Tiana!K29+Teià!K29+'Santa Susanna'!K29+'Sant Vicenç de Montalt'!K29+'Sant Pol de Mar'!K29+'Sant Iscle de Vallalta'!K29+'Sant Cebrià de Vallalta'!K29+'Sant Andreu de Llavaneres'!K29+'Premià de Mar'!K29+'Premià de Dalt'!K29+'Pineda de Mar'!K29+Palafolls!K29+Òrrius!K29+Montgat!K29+Mataró!K29+'El Masnou'!K29+'Malgrat de Mar'!K29+Dosrius!K29+'Canet de Mar'!K29+Calella!K29+'Caldes d''Estrac'!K29+Cabrils!K29+'Cabrera de Mar'!K29+Argentona!K29+'Arenys de Munt'!K29+'Arenys de Mar'!K29+Alella!K29</f>
        <v>751</v>
      </c>
      <c r="L29" s="84">
        <f>'Vilassar de Mar'!L29+'Vilassar de Dalt'!L29+Tordera!L29+Tiana!L29+Teià!L29+'Santa Susanna'!L29+'Sant Vicenç de Montalt'!L29+'Sant Pol de Mar'!L29+'Sant Iscle de Vallalta'!L29+'Sant Cebrià de Vallalta'!L29+'Sant Andreu de Llavaneres'!L29+'Premià de Mar'!L29+'Premià de Dalt'!L29+'Pineda de Mar'!L29+Palafolls!L29+Òrrius!L29+Montgat!L29+Mataró!L29+'El Masnou'!L29+'Malgrat de Mar'!L29+Dosrius!L29+'Canet de Mar'!L29+Calella!L29+'Caldes d''Estrac'!L29+Cabrils!L29+'Cabrera de Mar'!L29+Argentona!L29+'Arenys de Munt'!L29+'Arenys de Mar'!L29+Alella!L29</f>
        <v>895</v>
      </c>
      <c r="M29" s="31"/>
      <c r="N29" s="32"/>
      <c r="O29" s="25"/>
      <c r="P29" s="22" t="s">
        <v>175</v>
      </c>
      <c r="Q29" s="84">
        <f>'Vilassar de Mar'!Q29+'Vilassar de Dalt'!Q29+Tordera!Q29+Tiana!Q29+Teià!Q29+'Santa Susanna'!Q29+'Sant Vicenç de Montalt'!Q29+'Sant Pol de Mar'!Q29+'Sant Iscle de Vallalta'!Q29+'Sant Cebrià de Vallalta'!Q29+'Sant Andreu de Llavaneres'!Q29+'Premià de Mar'!Q29+'Premià de Dalt'!Q29+'Pineda de Mar'!Q29+Palafolls!Q29+Òrrius!Q29+Montgat!Q29+Mataró!Q29+'El Masnou'!Q29+'Malgrat de Mar'!Q29+Dosrius!Q29+'Canet de Mar'!Q29+Calella!Q29+'Caldes d''Estrac'!Q29+Cabrils!Q29+'Cabrera de Mar'!Q29+Argentona!Q29+'Arenys de Munt'!Q29+'Arenys de Mar'!Q29+Alella!Q29</f>
        <v>267</v>
      </c>
      <c r="R29" s="84">
        <f>'Vilassar de Mar'!R29+'Vilassar de Dalt'!R29+Tordera!R29+Tiana!R29+Teià!R29+'Santa Susanna'!R29+'Sant Vicenç de Montalt'!R29+'Sant Pol de Mar'!R29+'Sant Iscle de Vallalta'!R29+'Sant Cebrià de Vallalta'!R29+'Sant Andreu de Llavaneres'!R29+'Premià de Mar'!R29+'Premià de Dalt'!R29+'Pineda de Mar'!R29+Palafolls!R29+Òrrius!R29+Montgat!R29+Mataró!R29+'El Masnou'!R29+'Malgrat de Mar'!R29+Dosrius!R29+'Canet de Mar'!R29+Calella!R29+'Caldes d''Estrac'!R29+Cabrils!R29+'Cabrera de Mar'!R29+Argentona!R29+'Arenys de Munt'!R29+'Arenys de Mar'!R29+Alella!R29</f>
        <v>348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f>'Vilassar de Mar'!B30+'Vilassar de Dalt'!B30+Tordera!B30+Tiana!B30+Teià!B30+'Santa Susanna'!B30+'Sant Vicenç de Montalt'!B30+'Sant Pol de Mar'!B30+'Sant Iscle de Vallalta'!B30+'Sant Cebrià de Vallalta'!B30+'Sant Andreu de Llavaneres'!B30+'Premià de Mar'!B30+'Premià de Dalt'!B30+'Pineda de Mar'!B30+Palafolls!B30+Òrrius!B30+Montgat!B30+Mataró!B30+'El Masnou'!B30+'Malgrat de Mar'!B30+Dosrius!B30+'Canet de Mar'!B30+Calella!B30+'Caldes d''Estrac'!B30+Cabrils!B30+'Cabrera de Mar'!B30+Argentona!B30+'Arenys de Munt'!B30+'Arenys de Mar'!B30+Alella!B30</f>
        <v>1</v>
      </c>
      <c r="C30" s="74">
        <f>'Vilassar de Mar'!C30+'Vilassar de Dalt'!C30+Tordera!C30+Tiana!C30+Teià!C30+'Santa Susanna'!C30+'Sant Vicenç de Montalt'!C30+'Sant Pol de Mar'!C30+'Sant Iscle de Vallalta'!C30+'Sant Cebrià de Vallalta'!C30+'Sant Andreu de Llavaneres'!C30+'Premià de Mar'!C30+'Premià de Dalt'!C30+'Pineda de Mar'!C30+Palafolls!C30+Òrrius!C30+Montgat!C30+Mataró!C30+'El Masnou'!C30+'Malgrat de Mar'!C30+Dosrius!C30+'Canet de Mar'!C30+Calella!C30+'Caldes d''Estrac'!C30+Cabrils!C30+'Cabrera de Mar'!C30+Argentona!C30+'Arenys de Munt'!C30+'Arenys de Mar'!C30+Alella!C30</f>
        <v>1</v>
      </c>
      <c r="D30" s="26"/>
      <c r="E30" s="32"/>
      <c r="F30" s="32"/>
      <c r="G30" s="23" t="s">
        <v>109</v>
      </c>
      <c r="H30" s="84">
        <f>'Vilassar de Mar'!H30+'Vilassar de Dalt'!H30+Tordera!H30+Tiana!H30+Teià!H30+'Santa Susanna'!H30+'Sant Vicenç de Montalt'!H30+'Sant Pol de Mar'!H30+'Sant Iscle de Vallalta'!H30+'Sant Cebrià de Vallalta'!H30+'Sant Andreu de Llavaneres'!H30+'Premià de Mar'!H30+'Premià de Dalt'!H30+'Pineda de Mar'!H30+Palafolls!H30+Òrrius!H30+Montgat!H30+Mataró!H30+'El Masnou'!H30+'Malgrat de Mar'!H30+Dosrius!H30+'Canet de Mar'!H30+Calella!H30+'Caldes d''Estrac'!H30+Cabrils!H30+'Cabrera de Mar'!H30+Argentona!H30+'Arenys de Munt'!H30+'Arenys de Mar'!H30+Alella!H30</f>
        <v>0</v>
      </c>
      <c r="I30" s="74">
        <f>'Vilassar de Mar'!I30+'Vilassar de Dalt'!I30+Tordera!I30+Tiana!I30+Teià!I30+'Santa Susanna'!I30+'Sant Vicenç de Montalt'!I30+'Sant Pol de Mar'!I30+'Sant Iscle de Vallalta'!I30+'Sant Cebrià de Vallalta'!I30+'Sant Andreu de Llavaneres'!I30+'Premià de Mar'!I30+'Premià de Dalt'!I30+'Pineda de Mar'!I30+Palafolls!I30+Òrrius!I30+Montgat!I30+Mataró!I30+'El Masnou'!I30+'Malgrat de Mar'!I30+Dosrius!I30+'Canet de Mar'!I30+Calella!I30+'Caldes d''Estrac'!I30+Cabrils!I30+'Cabrera de Mar'!I30+Argentona!I30+'Arenys de Munt'!I30+'Arenys de Mar'!I30+Alella!I30</f>
        <v>0</v>
      </c>
      <c r="J30" s="22" t="s">
        <v>113</v>
      </c>
      <c r="K30" s="84">
        <f>'Vilassar de Mar'!K30+'Vilassar de Dalt'!K30+Tordera!K30+Tiana!K30+Teià!K30+'Santa Susanna'!K30+'Sant Vicenç de Montalt'!K30+'Sant Pol de Mar'!K30+'Sant Iscle de Vallalta'!K30+'Sant Cebrià de Vallalta'!K30+'Sant Andreu de Llavaneres'!K30+'Premià de Mar'!K30+'Premià de Dalt'!K30+'Pineda de Mar'!K30+Palafolls!K30+Òrrius!K30+Montgat!K30+Mataró!K30+'El Masnou'!K30+'Malgrat de Mar'!K30+Dosrius!K30+'Canet de Mar'!K30+Calella!K30+'Caldes d''Estrac'!K30+Cabrils!K30+'Cabrera de Mar'!K30+Argentona!K30+'Arenys de Munt'!K30+'Arenys de Mar'!K30+Alella!K30</f>
        <v>61</v>
      </c>
      <c r="L30" s="84">
        <f>'Vilassar de Mar'!L30+'Vilassar de Dalt'!L30+Tordera!L30+Tiana!L30+Teià!L30+'Santa Susanna'!L30+'Sant Vicenç de Montalt'!L30+'Sant Pol de Mar'!L30+'Sant Iscle de Vallalta'!L30+'Sant Cebrià de Vallalta'!L30+'Sant Andreu de Llavaneres'!L30+'Premià de Mar'!L30+'Premià de Dalt'!L30+'Pineda de Mar'!L30+Palafolls!L30+Òrrius!L30+Montgat!L30+Mataró!L30+'El Masnou'!L30+'Malgrat de Mar'!L30+Dosrius!L30+'Canet de Mar'!L30+Calella!L30+'Caldes d''Estrac'!L30+Cabrils!L30+'Cabrera de Mar'!L30+Argentona!L30+'Arenys de Munt'!L30+'Arenys de Mar'!L30+Alella!L30</f>
        <v>73</v>
      </c>
      <c r="M30" s="27"/>
      <c r="N30" s="32"/>
      <c r="O30" s="25"/>
      <c r="P30" s="22" t="s">
        <v>114</v>
      </c>
      <c r="Q30" s="84">
        <f>'Vilassar de Mar'!Q30+'Vilassar de Dalt'!Q30+Tordera!Q30+Tiana!Q30+Teià!Q30+'Santa Susanna'!Q30+'Sant Vicenç de Montalt'!Q30+'Sant Pol de Mar'!Q30+'Sant Iscle de Vallalta'!Q30+'Sant Cebrià de Vallalta'!Q30+'Sant Andreu de Llavaneres'!Q30+'Premià de Mar'!Q30+'Premià de Dalt'!Q30+'Pineda de Mar'!Q30+Palafolls!Q30+Òrrius!Q30+Montgat!Q30+Mataró!Q30+'El Masnou'!Q30+'Malgrat de Mar'!Q30+Dosrius!Q30+'Canet de Mar'!Q30+Calella!Q30+'Caldes d''Estrac'!Q30+Cabrils!Q30+'Cabrera de Mar'!Q30+Argentona!Q30+'Arenys de Munt'!Q30+'Arenys de Mar'!Q30+Alella!Q30</f>
        <v>46</v>
      </c>
      <c r="R30" s="84">
        <f>'Vilassar de Mar'!R30+'Vilassar de Dalt'!R30+Tordera!R30+Tiana!R30+Teià!R30+'Santa Susanna'!R30+'Sant Vicenç de Montalt'!R30+'Sant Pol de Mar'!R30+'Sant Iscle de Vallalta'!R30+'Sant Cebrià de Vallalta'!R30+'Sant Andreu de Llavaneres'!R30+'Premià de Mar'!R30+'Premià de Dalt'!R30+'Pineda de Mar'!R30+Palafolls!R30+Òrrius!R30+Montgat!R30+Mataró!R30+'El Masnou'!R30+'Malgrat de Mar'!R30+Dosrius!R30+'Canet de Mar'!R30+Calella!R30+'Caldes d''Estrac'!R30+Cabrils!R30+'Cabrera de Mar'!R30+Argentona!R30+'Arenys de Munt'!R30+'Arenys de Mar'!R30+Alella!R30</f>
        <v>59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f>'Vilassar de Mar'!B31+'Vilassar de Dalt'!B31+Tordera!B31+Tiana!B31+Teià!B31+'Santa Susanna'!B31+'Sant Vicenç de Montalt'!B31+'Sant Pol de Mar'!B31+'Sant Iscle de Vallalta'!B31+'Sant Cebrià de Vallalta'!B31+'Sant Andreu de Llavaneres'!B31+'Premià de Mar'!B31+'Premià de Dalt'!B31+'Pineda de Mar'!B31+Palafolls!B31+Òrrius!B31+Montgat!B31+Mataró!B31+'El Masnou'!B31+'Malgrat de Mar'!B31+Dosrius!B31+'Canet de Mar'!B31+Calella!B31+'Caldes d''Estrac'!B31+Cabrils!B31+'Cabrera de Mar'!B31+Argentona!B31+'Arenys de Munt'!B31+'Arenys de Mar'!B31+Alella!B31</f>
        <v>0</v>
      </c>
      <c r="C31" s="74">
        <f>'Vilassar de Mar'!C31+'Vilassar de Dalt'!C31+Tordera!C31+Tiana!C31+Teià!C31+'Santa Susanna'!C31+'Sant Vicenç de Montalt'!C31+'Sant Pol de Mar'!C31+'Sant Iscle de Vallalta'!C31+'Sant Cebrià de Vallalta'!C31+'Sant Andreu de Llavaneres'!C31+'Premià de Mar'!C31+'Premià de Dalt'!C31+'Pineda de Mar'!C31+Palafolls!C31+Òrrius!C31+Montgat!C31+Mataró!C31+'El Masnou'!C31+'Malgrat de Mar'!C31+Dosrius!C31+'Canet de Mar'!C31+Calella!C31+'Caldes d''Estrac'!C31+Cabrils!C31+'Cabrera de Mar'!C31+Argentona!C31+'Arenys de Munt'!C31+'Arenys de Mar'!C31+Alella!C31</f>
        <v>1</v>
      </c>
      <c r="D31" s="26"/>
      <c r="E31" s="32"/>
      <c r="F31" s="32"/>
      <c r="G31" s="23" t="s">
        <v>112</v>
      </c>
      <c r="H31" s="84">
        <f>'Vilassar de Mar'!H31+'Vilassar de Dalt'!H31+Tordera!H31+Tiana!H31+Teià!H31+'Santa Susanna'!H31+'Sant Vicenç de Montalt'!H31+'Sant Pol de Mar'!H31+'Sant Iscle de Vallalta'!H31+'Sant Cebrià de Vallalta'!H31+'Sant Andreu de Llavaneres'!H31+'Premià de Mar'!H31+'Premià de Dalt'!H31+'Pineda de Mar'!H31+Palafolls!H31+Òrrius!H31+Montgat!H31+Mataró!H31+'El Masnou'!H31+'Malgrat de Mar'!H31+Dosrius!H31+'Canet de Mar'!H31+Calella!H31+'Caldes d''Estrac'!H31+Cabrils!H31+'Cabrera de Mar'!H31+Argentona!H31+'Arenys de Munt'!H31+'Arenys de Mar'!H31+Alella!H31</f>
        <v>1</v>
      </c>
      <c r="I31" s="74">
        <f>'Vilassar de Mar'!I31+'Vilassar de Dalt'!I31+Tordera!I31+Tiana!I31+Teià!I31+'Santa Susanna'!I31+'Sant Vicenç de Montalt'!I31+'Sant Pol de Mar'!I31+'Sant Iscle de Vallalta'!I31+'Sant Cebrià de Vallalta'!I31+'Sant Andreu de Llavaneres'!I31+'Premià de Mar'!I31+'Premià de Dalt'!I31+'Pineda de Mar'!I31+Palafolls!I31+Òrrius!I31+Montgat!I31+Mataró!I31+'El Masnou'!I31+'Malgrat de Mar'!I31+Dosrius!I31+'Canet de Mar'!I31+Calella!I31+'Caldes d''Estrac'!I31+Cabrils!I31+'Cabrera de Mar'!I31+Argentona!I31+'Arenys de Munt'!I31+'Arenys de Mar'!I31+Alella!I31</f>
        <v>0</v>
      </c>
      <c r="J31" s="22" t="s">
        <v>117</v>
      </c>
      <c r="K31" s="84">
        <f>'Vilassar de Mar'!K31+'Vilassar de Dalt'!K31+Tordera!K31+Tiana!K31+Teià!K31+'Santa Susanna'!K31+'Sant Vicenç de Montalt'!K31+'Sant Pol de Mar'!K31+'Sant Iscle de Vallalta'!K31+'Sant Cebrià de Vallalta'!K31+'Sant Andreu de Llavaneres'!K31+'Premià de Mar'!K31+'Premià de Dalt'!K31+'Pineda de Mar'!K31+Palafolls!K31+Òrrius!K31+Montgat!K31+Mataró!K31+'El Masnou'!K31+'Malgrat de Mar'!K31+Dosrius!K31+'Canet de Mar'!K31+Calella!K31+'Caldes d''Estrac'!K31+Cabrils!K31+'Cabrera de Mar'!K31+Argentona!K31+'Arenys de Munt'!K31+'Arenys de Mar'!K31+Alella!K31</f>
        <v>33</v>
      </c>
      <c r="L31" s="84">
        <f>'Vilassar de Mar'!L31+'Vilassar de Dalt'!L31+Tordera!L31+Tiana!L31+Teià!L31+'Santa Susanna'!L31+'Sant Vicenç de Montalt'!L31+'Sant Pol de Mar'!L31+'Sant Iscle de Vallalta'!L31+'Sant Cebrià de Vallalta'!L31+'Sant Andreu de Llavaneres'!L31+'Premià de Mar'!L31+'Premià de Dalt'!L31+'Pineda de Mar'!L31+Palafolls!L31+Òrrius!L31+Montgat!L31+Mataró!L31+'El Masnou'!L31+'Malgrat de Mar'!L31+Dosrius!L31+'Canet de Mar'!L31+Calella!L31+'Caldes d''Estrac'!L31+Cabrils!L31+'Cabrera de Mar'!L31+Argentona!L31+'Arenys de Munt'!L31+'Arenys de Mar'!L31+Alella!L31</f>
        <v>91</v>
      </c>
      <c r="M31" s="27"/>
      <c r="N31" s="32"/>
      <c r="O31" s="25"/>
      <c r="P31" s="29" t="s">
        <v>156</v>
      </c>
      <c r="Q31" s="84">
        <f>'Vilassar de Mar'!Q31+'Vilassar de Dalt'!Q31+Tordera!Q31+Tiana!Q31+Teià!Q31+'Santa Susanna'!Q31+'Sant Vicenç de Montalt'!Q31+'Sant Pol de Mar'!Q31+'Sant Iscle de Vallalta'!Q31+'Sant Cebrià de Vallalta'!Q31+'Sant Andreu de Llavaneres'!Q31+'Premià de Mar'!Q31+'Premià de Dalt'!Q31+'Pineda de Mar'!Q31+Palafolls!Q31+Òrrius!Q31+Montgat!Q31+Mataró!Q31+'El Masnou'!Q31+'Malgrat de Mar'!Q31+Dosrius!Q31+'Canet de Mar'!Q31+Calella!Q31+'Caldes d''Estrac'!Q31+Cabrils!Q31+'Cabrera de Mar'!Q31+Argentona!Q31+'Arenys de Munt'!Q31+'Arenys de Mar'!Q31+Alella!Q31</f>
        <v>0</v>
      </c>
      <c r="R31" s="84">
        <f>'Vilassar de Mar'!R31+'Vilassar de Dalt'!R31+Tordera!R31+Tiana!R31+Teià!R31+'Santa Susanna'!R31+'Sant Vicenç de Montalt'!R31+'Sant Pol de Mar'!R31+'Sant Iscle de Vallalta'!R31+'Sant Cebrià de Vallalta'!R31+'Sant Andreu de Llavaneres'!R31+'Premià de Mar'!R31+'Premià de Dalt'!R31+'Pineda de Mar'!R31+Palafolls!R31+Òrrius!R31+Montgat!R31+Mataró!R31+'El Masnou'!R31+'Malgrat de Mar'!R31+Dosrius!R31+'Canet de Mar'!R31+Calella!R31+'Caldes d''Estrac'!R31+Cabrils!R31+'Cabrera de Mar'!R31+Argentona!R31+'Arenys de Munt'!R31+'Arenys de Mar'!R31+Alella!R31</f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f>'Vilassar de Mar'!B32+'Vilassar de Dalt'!B32+Tordera!B32+Tiana!B32+Teià!B32+'Santa Susanna'!B32+'Sant Vicenç de Montalt'!B32+'Sant Pol de Mar'!B32+'Sant Iscle de Vallalta'!B32+'Sant Cebrià de Vallalta'!B32+'Sant Andreu de Llavaneres'!B32+'Premià de Mar'!B32+'Premià de Dalt'!B32+'Pineda de Mar'!B32+Palafolls!B32+Òrrius!B32+Montgat!B32+Mataró!B32+'El Masnou'!B32+'Malgrat de Mar'!B32+Dosrius!B32+'Canet de Mar'!B32+Calella!B32+'Caldes d''Estrac'!B32+Cabrils!B32+'Cabrera de Mar'!B32+Argentona!B32+'Arenys de Munt'!B32+'Arenys de Mar'!B32+Alella!B32</f>
        <v>12</v>
      </c>
      <c r="C32" s="74">
        <f>'Vilassar de Mar'!C32+'Vilassar de Dalt'!C32+Tordera!C32+Tiana!C32+Teià!C32+'Santa Susanna'!C32+'Sant Vicenç de Montalt'!C32+'Sant Pol de Mar'!C32+'Sant Iscle de Vallalta'!C32+'Sant Cebrià de Vallalta'!C32+'Sant Andreu de Llavaneres'!C32+'Premià de Mar'!C32+'Premià de Dalt'!C32+'Pineda de Mar'!C32+Palafolls!C32+Òrrius!C32+Montgat!C32+Mataró!C32+'El Masnou'!C32+'Malgrat de Mar'!C32+Dosrius!C32+'Canet de Mar'!C32+Calella!C32+'Caldes d''Estrac'!C32+Cabrils!C32+'Cabrera de Mar'!C32+Argentona!C32+'Arenys de Munt'!C32+'Arenys de Mar'!C32+Alella!C32</f>
        <v>8</v>
      </c>
      <c r="D32" s="26"/>
      <c r="E32" s="32"/>
      <c r="F32" s="32"/>
      <c r="G32" s="23" t="s">
        <v>116</v>
      </c>
      <c r="H32" s="84">
        <f>'Vilassar de Mar'!H32+'Vilassar de Dalt'!H32+Tordera!H32+Tiana!H32+Teià!H32+'Santa Susanna'!H32+'Sant Vicenç de Montalt'!H32+'Sant Pol de Mar'!H32+'Sant Iscle de Vallalta'!H32+'Sant Cebrià de Vallalta'!H32+'Sant Andreu de Llavaneres'!H32+'Premià de Mar'!H32+'Premià de Dalt'!H32+'Pineda de Mar'!H32+Palafolls!H32+Òrrius!H32+Montgat!H32+Mataró!H32+'El Masnou'!H32+'Malgrat de Mar'!H32+Dosrius!H32+'Canet de Mar'!H32+Calella!H32+'Caldes d''Estrac'!H32+Cabrils!H32+'Cabrera de Mar'!H32+Argentona!H32+'Arenys de Munt'!H32+'Arenys de Mar'!H32+Alella!H32</f>
        <v>3</v>
      </c>
      <c r="I32" s="74">
        <f>'Vilassar de Mar'!I32+'Vilassar de Dalt'!I32+Tordera!I32+Tiana!I32+Teià!I32+'Santa Susanna'!I32+'Sant Vicenç de Montalt'!I32+'Sant Pol de Mar'!I32+'Sant Iscle de Vallalta'!I32+'Sant Cebrià de Vallalta'!I32+'Sant Andreu de Llavaneres'!I32+'Premià de Mar'!I32+'Premià de Dalt'!I32+'Pineda de Mar'!I32+Palafolls!I32+Òrrius!I32+Montgat!I32+Mataró!I32+'El Masnou'!I32+'Malgrat de Mar'!I32+Dosrius!I32+'Canet de Mar'!I32+Calella!I32+'Caldes d''Estrac'!I32+Cabrils!I32+'Cabrera de Mar'!I32+Argentona!I32+'Arenys de Munt'!I32+'Arenys de Mar'!I32+Alella!I32</f>
        <v>1</v>
      </c>
      <c r="J32" s="22" t="s">
        <v>120</v>
      </c>
      <c r="K32" s="84">
        <f>'Vilassar de Mar'!K32+'Vilassar de Dalt'!K32+Tordera!K32+Tiana!K32+Teià!K32+'Santa Susanna'!K32+'Sant Vicenç de Montalt'!K32+'Sant Pol de Mar'!K32+'Sant Iscle de Vallalta'!K32+'Sant Cebrià de Vallalta'!K32+'Sant Andreu de Llavaneres'!K32+'Premià de Mar'!K32+'Premià de Dalt'!K32+'Pineda de Mar'!K32+Palafolls!K32+Òrrius!K32+Montgat!K32+Mataró!K32+'El Masnou'!K32+'Malgrat de Mar'!K32+Dosrius!K32+'Canet de Mar'!K32+Calella!K32+'Caldes d''Estrac'!K32+Cabrils!K32+'Cabrera de Mar'!K32+Argentona!K32+'Arenys de Munt'!K32+'Arenys de Mar'!K32+Alella!K32</f>
        <v>0</v>
      </c>
      <c r="L32" s="84">
        <f>'Vilassar de Mar'!L32+'Vilassar de Dalt'!L32+Tordera!L32+Tiana!L32+Teià!L32+'Santa Susanna'!L32+'Sant Vicenç de Montalt'!L32+'Sant Pol de Mar'!L32+'Sant Iscle de Vallalta'!L32+'Sant Cebrià de Vallalta'!L32+'Sant Andreu de Llavaneres'!L32+'Premià de Mar'!L32+'Premià de Dalt'!L32+'Pineda de Mar'!L32+Palafolls!L32+Òrrius!L32+Montgat!L32+Mataró!L32+'El Masnou'!L32+'Malgrat de Mar'!L32+Dosrius!L32+'Canet de Mar'!L32+Calella!L32+'Caldes d''Estrac'!L32+Cabrils!L32+'Cabrera de Mar'!L32+Argentona!L32+'Arenys de Munt'!L32+'Arenys de Mar'!L32+Alella!L32</f>
        <v>0</v>
      </c>
      <c r="M32" s="27"/>
      <c r="N32" s="32"/>
      <c r="O32" s="25"/>
      <c r="P32" s="22" t="s">
        <v>174</v>
      </c>
      <c r="Q32" s="84">
        <f>'Vilassar de Mar'!Q32+'Vilassar de Dalt'!Q32+Tordera!Q32+Tiana!Q32+Teià!Q32+'Santa Susanna'!Q32+'Sant Vicenç de Montalt'!Q32+'Sant Pol de Mar'!Q32+'Sant Iscle de Vallalta'!Q32+'Sant Cebrià de Vallalta'!Q32+'Sant Andreu de Llavaneres'!Q32+'Premià de Mar'!Q32+'Premià de Dalt'!Q32+'Pineda de Mar'!Q32+Palafolls!Q32+Òrrius!Q32+Montgat!Q32+Mataró!Q32+'El Masnou'!Q32+'Malgrat de Mar'!Q32+Dosrius!Q32+'Canet de Mar'!Q32+Calella!Q32+'Caldes d''Estrac'!Q32+Cabrils!Q32+'Cabrera de Mar'!Q32+Argentona!Q32+'Arenys de Munt'!Q32+'Arenys de Mar'!Q32+Alella!Q32</f>
        <v>0</v>
      </c>
      <c r="R32" s="84">
        <f>'Vilassar de Mar'!R32+'Vilassar de Dalt'!R32+Tordera!R32+Tiana!R32+Teià!R32+'Santa Susanna'!R32+'Sant Vicenç de Montalt'!R32+'Sant Pol de Mar'!R32+'Sant Iscle de Vallalta'!R32+'Sant Cebrià de Vallalta'!R32+'Sant Andreu de Llavaneres'!R32+'Premià de Mar'!R32+'Premià de Dalt'!R32+'Pineda de Mar'!R32+Palafolls!R32+Òrrius!R32+Montgat!R32+Mataró!R32+'El Masnou'!R32+'Malgrat de Mar'!R32+Dosrius!R32+'Canet de Mar'!R32+Calella!R32+'Caldes d''Estrac'!R32+Cabrils!R32+'Cabrera de Mar'!R32+Argentona!R32+'Arenys de Munt'!R32+'Arenys de Mar'!R32+Alella!R32</f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f>'Vilassar de Mar'!B33+'Vilassar de Dalt'!B33+Tordera!B33+Tiana!B33+Teià!B33+'Santa Susanna'!B33+'Sant Vicenç de Montalt'!B33+'Sant Pol de Mar'!B33+'Sant Iscle de Vallalta'!B33+'Sant Cebrià de Vallalta'!B33+'Sant Andreu de Llavaneres'!B33+'Premià de Mar'!B33+'Premià de Dalt'!B33+'Pineda de Mar'!B33+Palafolls!B33+Òrrius!B33+Montgat!B33+Mataró!B33+'El Masnou'!B33+'Malgrat de Mar'!B33+Dosrius!B33+'Canet de Mar'!B33+Calella!B33+'Caldes d''Estrac'!B33+Cabrils!B33+'Cabrera de Mar'!B33+Argentona!B33+'Arenys de Munt'!B33+'Arenys de Mar'!B33+Alella!B33</f>
        <v>0</v>
      </c>
      <c r="C33" s="74">
        <f>'Vilassar de Mar'!C33+'Vilassar de Dalt'!C33+Tordera!C33+Tiana!C33+Teià!C33+'Santa Susanna'!C33+'Sant Vicenç de Montalt'!C33+'Sant Pol de Mar'!C33+'Sant Iscle de Vallalta'!C33+'Sant Cebrià de Vallalta'!C33+'Sant Andreu de Llavaneres'!C33+'Premià de Mar'!C33+'Premià de Dalt'!C33+'Pineda de Mar'!C33+Palafolls!C33+Òrrius!C33+Montgat!C33+Mataró!C33+'El Masnou'!C33+'Malgrat de Mar'!C33+Dosrius!C33+'Canet de Mar'!C33+Calella!C33+'Caldes d''Estrac'!C33+Cabrils!C33+'Cabrera de Mar'!C33+Argentona!C33+'Arenys de Munt'!C33+'Arenys de Mar'!C33+Alella!C33</f>
        <v>0</v>
      </c>
      <c r="D33" s="26"/>
      <c r="E33" s="32"/>
      <c r="F33" s="32"/>
      <c r="G33" s="23" t="s">
        <v>119</v>
      </c>
      <c r="H33" s="84">
        <f>'Vilassar de Mar'!H33+'Vilassar de Dalt'!H33+Tordera!H33+Tiana!H33+Teià!H33+'Santa Susanna'!H33+'Sant Vicenç de Montalt'!H33+'Sant Pol de Mar'!H33+'Sant Iscle de Vallalta'!H33+'Sant Cebrià de Vallalta'!H33+'Sant Andreu de Llavaneres'!H33+'Premià de Mar'!H33+'Premià de Dalt'!H33+'Pineda de Mar'!H33+Palafolls!H33+Òrrius!H33+Montgat!H33+Mataró!H33+'El Masnou'!H33+'Malgrat de Mar'!H33+Dosrius!H33+'Canet de Mar'!H33+Calella!H33+'Caldes d''Estrac'!H33+Cabrils!H33+'Cabrera de Mar'!H33+Argentona!H33+'Arenys de Munt'!H33+'Arenys de Mar'!H33+Alella!H33</f>
        <v>3</v>
      </c>
      <c r="I33" s="74">
        <f>'Vilassar de Mar'!I33+'Vilassar de Dalt'!I33+Tordera!I33+Tiana!I33+Teià!I33+'Santa Susanna'!I33+'Sant Vicenç de Montalt'!I33+'Sant Pol de Mar'!I33+'Sant Iscle de Vallalta'!I33+'Sant Cebrià de Vallalta'!I33+'Sant Andreu de Llavaneres'!I33+'Premià de Mar'!I33+'Premià de Dalt'!I33+'Pineda de Mar'!I33+Palafolls!I33+Òrrius!I33+Montgat!I33+Mataró!I33+'El Masnou'!I33+'Malgrat de Mar'!I33+Dosrius!I33+'Canet de Mar'!I33+Calella!I33+'Caldes d''Estrac'!I33+Cabrils!I33+'Cabrera de Mar'!I33+Argentona!I33+'Arenys de Munt'!I33+'Arenys de Mar'!I33+Alella!I33</f>
        <v>1</v>
      </c>
      <c r="J33" s="29"/>
      <c r="K33" s="32"/>
      <c r="L33" s="32"/>
      <c r="M33" s="27"/>
      <c r="N33" s="32"/>
      <c r="O33" s="25"/>
      <c r="P33" s="22" t="s">
        <v>121</v>
      </c>
      <c r="Q33" s="32">
        <f>'Vilassar de Mar'!Q33+'Vilassar de Dalt'!Q33+Tordera!Q33+Tiana!Q33+Teià!Q33+'Santa Susanna'!Q33+'Sant Vicenç de Montalt'!Q33+'Sant Pol de Mar'!Q33+'Sant Iscle de Vallalta'!Q33+'Sant Cebrià de Vallalta'!Q33+'Sant Andreu de Llavaneres'!Q33+'Premià de Mar'!Q33+'Premià de Dalt'!Q33+'Pineda de Mar'!Q33+Palafolls!Q33+Òrrius!Q33+Montgat!Q33+Mataró!Q33+'El Masnou'!Q33+'Malgrat de Mar'!Q33+Dosrius!Q33+'Canet de Mar'!Q33+Calella!Q33+'Caldes d''Estrac'!Q33+Cabrils!Q33+'Cabrera de Mar'!Q33+Argentona!Q33+'Arenys de Munt'!Q33+'Arenys de Mar'!Q33+Alella!Q33</f>
        <v>352</v>
      </c>
      <c r="R33" s="32">
        <f>'Vilassar de Mar'!R33+'Vilassar de Dalt'!R33+Tordera!R33+Tiana!R33+Teià!R33+'Santa Susanna'!R33+'Sant Vicenç de Montalt'!R33+'Sant Pol de Mar'!R33+'Sant Iscle de Vallalta'!R33+'Sant Cebrià de Vallalta'!R33+'Sant Andreu de Llavaneres'!R33+'Premià de Mar'!R33+'Premià de Dalt'!R33+'Pineda de Mar'!R33+Palafolls!R33+Òrrius!R33+Montgat!R33+Mataró!R33+'El Masnou'!R33+'Malgrat de Mar'!R33+Dosrius!R33+'Canet de Mar'!R33+Calella!R33+'Caldes d''Estrac'!R33+Cabrils!R33+'Cabrera de Mar'!R33+Argentona!R33+'Arenys de Munt'!R33+'Arenys de Mar'!R33+Alella!R33</f>
        <v>373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f>'Vilassar de Mar'!B34+'Vilassar de Dalt'!B34+Tordera!B34+Tiana!B34+Teià!B34+'Santa Susanna'!B34+'Sant Vicenç de Montalt'!B34+'Sant Pol de Mar'!B34+'Sant Iscle de Vallalta'!B34+'Sant Cebrià de Vallalta'!B34+'Sant Andreu de Llavaneres'!B34+'Premià de Mar'!B34+'Premià de Dalt'!B34+'Pineda de Mar'!B34+Palafolls!B34+Òrrius!B34+Montgat!B34+Mataró!B34+'El Masnou'!B34+'Malgrat de Mar'!B34+Dosrius!B34+'Canet de Mar'!B34+Calella!B34+'Caldes d''Estrac'!B34+Cabrils!B34+'Cabrera de Mar'!B34+Argentona!B34+'Arenys de Munt'!B34+'Arenys de Mar'!B34+Alella!B34</f>
        <v>0</v>
      </c>
      <c r="C34" s="74">
        <f>'Vilassar de Mar'!C34+'Vilassar de Dalt'!C34+Tordera!C34+Tiana!C34+Teià!C34+'Santa Susanna'!C34+'Sant Vicenç de Montalt'!C34+'Sant Pol de Mar'!C34+'Sant Iscle de Vallalta'!C34+'Sant Cebrià de Vallalta'!C34+'Sant Andreu de Llavaneres'!C34+'Premià de Mar'!C34+'Premià de Dalt'!C34+'Pineda de Mar'!C34+Palafolls!C34+Òrrius!C34+Montgat!C34+Mataró!C34+'El Masnou'!C34+'Malgrat de Mar'!C34+Dosrius!C34+'Canet de Mar'!C34+Calella!C34+'Caldes d''Estrac'!C34+Cabrils!C34+'Cabrera de Mar'!C34+Argentona!C34+'Arenys de Munt'!C34+'Arenys de Mar'!C34+Alella!C34</f>
        <v>0</v>
      </c>
      <c r="D34" s="26"/>
      <c r="E34" s="32"/>
      <c r="F34" s="32"/>
      <c r="G34" s="23" t="s">
        <v>123</v>
      </c>
      <c r="H34" s="84">
        <f>'Vilassar de Mar'!H34+'Vilassar de Dalt'!H34+Tordera!H34+Tiana!H34+Teià!H34+'Santa Susanna'!H34+'Sant Vicenç de Montalt'!H34+'Sant Pol de Mar'!H34+'Sant Iscle de Vallalta'!H34+'Sant Cebrià de Vallalta'!H34+'Sant Andreu de Llavaneres'!H34+'Premià de Mar'!H34+'Premià de Dalt'!H34+'Pineda de Mar'!H34+Palafolls!H34+Òrrius!H34+Montgat!H34+Mataró!H34+'El Masnou'!H34+'Malgrat de Mar'!H34+Dosrius!H34+'Canet de Mar'!H34+Calella!H34+'Caldes d''Estrac'!H34+Cabrils!H34+'Cabrera de Mar'!H34+Argentona!H34+'Arenys de Munt'!H34+'Arenys de Mar'!H34+Alella!H34</f>
        <v>22</v>
      </c>
      <c r="I34" s="74">
        <f>'Vilassar de Mar'!I34+'Vilassar de Dalt'!I34+Tordera!I34+Tiana!I34+Teià!I34+'Santa Susanna'!I34+'Sant Vicenç de Montalt'!I34+'Sant Pol de Mar'!I34+'Sant Iscle de Vallalta'!I34+'Sant Cebrià de Vallalta'!I34+'Sant Andreu de Llavaneres'!I34+'Premià de Mar'!I34+'Premià de Dalt'!I34+'Pineda de Mar'!I34+Palafolls!I34+Òrrius!I34+Montgat!I34+Mataró!I34+'El Masnou'!I34+'Malgrat de Mar'!I34+Dosrius!I34+'Canet de Mar'!I34+Calella!I34+'Caldes d''Estrac'!I34+Cabrils!I34+'Cabrera de Mar'!I34+Argentona!I34+'Arenys de Munt'!I34+'Arenys de Mar'!I34+Alella!I34</f>
        <v>22</v>
      </c>
      <c r="J34" s="29"/>
      <c r="K34" s="32"/>
      <c r="L34" s="32"/>
      <c r="M34" s="27"/>
      <c r="N34" s="32"/>
      <c r="O34" s="25"/>
      <c r="P34" s="22" t="s">
        <v>124</v>
      </c>
      <c r="Q34" s="32">
        <f>'Vilassar de Mar'!Q34+'Vilassar de Dalt'!Q34+Tordera!Q34+Tiana!Q34+Teià!Q34+'Santa Susanna'!Q34+'Sant Vicenç de Montalt'!Q34+'Sant Pol de Mar'!Q34+'Sant Iscle de Vallalta'!Q34+'Sant Cebrià de Vallalta'!Q34+'Sant Andreu de Llavaneres'!Q34+'Premià de Mar'!Q34+'Premià de Dalt'!Q34+'Pineda de Mar'!Q34+Palafolls!Q34+Òrrius!Q34+Montgat!Q34+Mataró!Q34+'El Masnou'!Q34+'Malgrat de Mar'!Q34+Dosrius!Q34+'Canet de Mar'!Q34+Calella!Q34+'Caldes d''Estrac'!Q34+Cabrils!Q34+'Cabrera de Mar'!Q34+Argentona!Q34+'Arenys de Munt'!Q34+'Arenys de Mar'!Q34+Alella!Q34</f>
        <v>163</v>
      </c>
      <c r="R34" s="32">
        <f>'Vilassar de Mar'!R34+'Vilassar de Dalt'!R34+Tordera!R34+Tiana!R34+Teià!R34+'Santa Susanna'!R34+'Sant Vicenç de Montalt'!R34+'Sant Pol de Mar'!R34+'Sant Iscle de Vallalta'!R34+'Sant Cebrià de Vallalta'!R34+'Sant Andreu de Llavaneres'!R34+'Premià de Mar'!R34+'Premià de Dalt'!R34+'Pineda de Mar'!R34+Palafolls!R34+Òrrius!R34+Montgat!R34+Mataró!R34+'El Masnou'!R34+'Malgrat de Mar'!R34+Dosrius!R34+'Canet de Mar'!R34+Calella!R34+'Caldes d''Estrac'!R34+Cabrils!R34+'Cabrera de Mar'!R34+Argentona!R34+'Arenys de Munt'!R34+'Arenys de Mar'!R34+Alella!R34</f>
        <v>232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f>'Vilassar de Mar'!B35+'Vilassar de Dalt'!B35+Tordera!B35+Tiana!B35+Teià!B35+'Santa Susanna'!B35+'Sant Vicenç de Montalt'!B35+'Sant Pol de Mar'!B35+'Sant Iscle de Vallalta'!B35+'Sant Cebrià de Vallalta'!B35+'Sant Andreu de Llavaneres'!B35+'Premià de Mar'!B35+'Premià de Dalt'!B35+'Pineda de Mar'!B35+Palafolls!B35+Òrrius!B35+Montgat!B35+Mataró!B35+'El Masnou'!B35+'Malgrat de Mar'!B35+Dosrius!B35+'Canet de Mar'!B35+Calella!B35+'Caldes d''Estrac'!B35+Cabrils!B35+'Cabrera de Mar'!B35+Argentona!B35+'Arenys de Munt'!B35+'Arenys de Mar'!B35+Alella!B35</f>
        <v>0</v>
      </c>
      <c r="C35" s="74">
        <f>'Vilassar de Mar'!C35+'Vilassar de Dalt'!C35+Tordera!C35+Tiana!C35+Teià!C35+'Santa Susanna'!C35+'Sant Vicenç de Montalt'!C35+'Sant Pol de Mar'!C35+'Sant Iscle de Vallalta'!C35+'Sant Cebrià de Vallalta'!C35+'Sant Andreu de Llavaneres'!C35+'Premià de Mar'!C35+'Premià de Dalt'!C35+'Pineda de Mar'!C35+Palafolls!C35+Òrrius!C35+Montgat!C35+Mataró!C35+'El Masnou'!C35+'Malgrat de Mar'!C35+Dosrius!C35+'Canet de Mar'!C35+Calella!C35+'Caldes d''Estrac'!C35+Cabrils!C35+'Cabrera de Mar'!C35+Argentona!C35+'Arenys de Munt'!C35+'Arenys de Mar'!C35+Alella!C35</f>
        <v>0</v>
      </c>
      <c r="D35" s="26"/>
      <c r="E35" s="32"/>
      <c r="F35" s="32"/>
      <c r="G35" s="23" t="s">
        <v>176</v>
      </c>
      <c r="H35" s="84">
        <f>'Vilassar de Mar'!H35+'Vilassar de Dalt'!H35+Tordera!H35+Tiana!H35+Teià!H35+'Santa Susanna'!H35+'Sant Vicenç de Montalt'!H35+'Sant Pol de Mar'!H35+'Sant Iscle de Vallalta'!H35+'Sant Cebrià de Vallalta'!H35+'Sant Andreu de Llavaneres'!H35+'Premià de Mar'!H35+'Premià de Dalt'!H35+'Pineda de Mar'!H35+Palafolls!H35+Òrrius!H35+Montgat!H35+Mataró!H35+'El Masnou'!H35+'Malgrat de Mar'!H35+Dosrius!H35+'Canet de Mar'!H35+Calella!H35+'Caldes d''Estrac'!H35+Cabrils!H35+'Cabrera de Mar'!H35+Argentona!H35+'Arenys de Munt'!H35+'Arenys de Mar'!H35+Alella!H35</f>
        <v>0</v>
      </c>
      <c r="I35" s="74">
        <f>'Vilassar de Mar'!I35+'Vilassar de Dalt'!I35+Tordera!I35+Tiana!I35+Teià!I35+'Santa Susanna'!I35+'Sant Vicenç de Montalt'!I35+'Sant Pol de Mar'!I35+'Sant Iscle de Vallalta'!I35+'Sant Cebrià de Vallalta'!I35+'Sant Andreu de Llavaneres'!I35+'Premià de Mar'!I35+'Premià de Dalt'!I35+'Pineda de Mar'!I35+Palafolls!I35+Òrrius!I35+Montgat!I35+Mataró!I35+'El Masnou'!I35+'Malgrat de Mar'!I35+Dosrius!I35+'Canet de Mar'!I35+Calella!I35+'Caldes d''Estrac'!I35+Cabrils!I35+'Cabrera de Mar'!I35+Argentona!I35+'Arenys de Munt'!I35+'Arenys de Mar'!I35+Alella!I35</f>
        <v>0</v>
      </c>
      <c r="J35" s="29"/>
      <c r="K35" s="32"/>
      <c r="L35" s="32"/>
      <c r="M35" s="27"/>
      <c r="N35" s="32"/>
      <c r="O35" s="25"/>
      <c r="P35" s="22" t="s">
        <v>126</v>
      </c>
      <c r="Q35" s="32">
        <f>'Vilassar de Mar'!Q35+'Vilassar de Dalt'!Q35+Tordera!Q35+Tiana!Q35+Teià!Q35+'Santa Susanna'!Q35+'Sant Vicenç de Montalt'!Q35+'Sant Pol de Mar'!Q35+'Sant Iscle de Vallalta'!Q35+'Sant Cebrià de Vallalta'!Q35+'Sant Andreu de Llavaneres'!Q35+'Premià de Mar'!Q35+'Premià de Dalt'!Q35+'Pineda de Mar'!Q35+Palafolls!Q35+Òrrius!Q35+Montgat!Q35+Mataró!Q35+'El Masnou'!Q35+'Malgrat de Mar'!Q35+Dosrius!Q35+'Canet de Mar'!Q35+Calella!Q35+'Caldes d''Estrac'!Q35+Cabrils!Q35+'Cabrera de Mar'!Q35+Argentona!Q35+'Arenys de Munt'!Q35+'Arenys de Mar'!Q35+Alella!Q35</f>
        <v>188</v>
      </c>
      <c r="R35" s="32">
        <f>'Vilassar de Mar'!R35+'Vilassar de Dalt'!R35+Tordera!R35+Tiana!R35+Teià!R35+'Santa Susanna'!R35+'Sant Vicenç de Montalt'!R35+'Sant Pol de Mar'!R35+'Sant Iscle de Vallalta'!R35+'Sant Cebrià de Vallalta'!R35+'Sant Andreu de Llavaneres'!R35+'Premià de Mar'!R35+'Premià de Dalt'!R35+'Pineda de Mar'!R35+Palafolls!R35+Òrrius!R35+Montgat!R35+Mataró!R35+'El Masnou'!R35+'Malgrat de Mar'!R35+Dosrius!R35+'Canet de Mar'!R35+Calella!R35+'Caldes d''Estrac'!R35+Cabrils!R35+'Cabrera de Mar'!R35+Argentona!R35+'Arenys de Munt'!R35+'Arenys de Mar'!R35+Alella!R35</f>
        <v>192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f>'Vilassar de Mar'!B36+'Vilassar de Dalt'!B36+Tordera!B36+Tiana!B36+Teià!B36+'Santa Susanna'!B36+'Sant Vicenç de Montalt'!B36+'Sant Pol de Mar'!B36+'Sant Iscle de Vallalta'!B36+'Sant Cebrià de Vallalta'!B36+'Sant Andreu de Llavaneres'!B36+'Premià de Mar'!B36+'Premià de Dalt'!B36+'Pineda de Mar'!B36+Palafolls!B36+Òrrius!B36+Montgat!B36+Mataró!B36+'El Masnou'!B36+'Malgrat de Mar'!B36+Dosrius!B36+'Canet de Mar'!B36+Calella!B36+'Caldes d''Estrac'!B36+Cabrils!B36+'Cabrera de Mar'!B36+Argentona!B36+'Arenys de Munt'!B36+'Arenys de Mar'!B36+Alella!B36</f>
        <v>4</v>
      </c>
      <c r="C36" s="74">
        <f>'Vilassar de Mar'!C36+'Vilassar de Dalt'!C36+Tordera!C36+Tiana!C36+Teià!C36+'Santa Susanna'!C36+'Sant Vicenç de Montalt'!C36+'Sant Pol de Mar'!C36+'Sant Iscle de Vallalta'!C36+'Sant Cebrià de Vallalta'!C36+'Sant Andreu de Llavaneres'!C36+'Premià de Mar'!C36+'Premià de Dalt'!C36+'Pineda de Mar'!C36+Palafolls!C36+Òrrius!C36+Montgat!C36+Mataró!C36+'El Masnou'!C36+'Malgrat de Mar'!C36+Dosrius!C36+'Canet de Mar'!C36+Calella!C36+'Caldes d''Estrac'!C36+Cabrils!C36+'Cabrera de Mar'!C36+Argentona!C36+'Arenys de Munt'!C36+'Arenys de Mar'!C36+Alella!C36</f>
        <v>3</v>
      </c>
      <c r="D36" s="26"/>
      <c r="E36" s="32"/>
      <c r="F36" s="32"/>
      <c r="G36" s="23" t="s">
        <v>177</v>
      </c>
      <c r="H36" s="84">
        <f>'Vilassar de Mar'!H36+'Vilassar de Dalt'!H36+Tordera!H36+Tiana!H36+Teià!H36+'Santa Susanna'!H36+'Sant Vicenç de Montalt'!H36+'Sant Pol de Mar'!H36+'Sant Iscle de Vallalta'!H36+'Sant Cebrià de Vallalta'!H36+'Sant Andreu de Llavaneres'!H36+'Premià de Mar'!H36+'Premià de Dalt'!H36+'Pineda de Mar'!H36+Palafolls!H36+Òrrius!H36+Montgat!H36+Mataró!H36+'El Masnou'!H36+'Malgrat de Mar'!H36+Dosrius!H36+'Canet de Mar'!H36+Calella!H36+'Caldes d''Estrac'!H36+Cabrils!H36+'Cabrera de Mar'!H36+Argentona!H36+'Arenys de Munt'!H36+'Arenys de Mar'!H36+Alella!H36</f>
        <v>0</v>
      </c>
      <c r="I36" s="74">
        <f>'Vilassar de Mar'!I36+'Vilassar de Dalt'!I36+Tordera!I36+Tiana!I36+Teià!I36+'Santa Susanna'!I36+'Sant Vicenç de Montalt'!I36+'Sant Pol de Mar'!I36+'Sant Iscle de Vallalta'!I36+'Sant Cebrià de Vallalta'!I36+'Sant Andreu de Llavaneres'!I36+'Premià de Mar'!I36+'Premià de Dalt'!I36+'Pineda de Mar'!I36+Palafolls!I36+Òrrius!I36+Montgat!I36+Mataró!I36+'El Masnou'!I36+'Malgrat de Mar'!I36+Dosrius!I36+'Canet de Mar'!I36+Calella!I36+'Caldes d''Estrac'!I36+Cabrils!I36+'Cabrera de Mar'!I36+Argentona!I36+'Arenys de Munt'!I36+'Arenys de Mar'!I36+Alella!I36</f>
        <v>4</v>
      </c>
      <c r="J36" s="29"/>
      <c r="K36" s="32"/>
      <c r="L36" s="32"/>
      <c r="M36" s="45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f>'Vilassar de Mar'!B37+'Vilassar de Dalt'!B37+Tordera!B37+Tiana!B37+Teià!B37+'Santa Susanna'!B37+'Sant Vicenç de Montalt'!B37+'Sant Pol de Mar'!B37+'Sant Iscle de Vallalta'!B37+'Sant Cebrià de Vallalta'!B37+'Sant Andreu de Llavaneres'!B37+'Premià de Mar'!B37+'Premià de Dalt'!B37+'Pineda de Mar'!B37+Palafolls!B37+Òrrius!B37+Montgat!B37+Mataró!B37+'El Masnou'!B37+'Malgrat de Mar'!B37+Dosrius!B37+'Canet de Mar'!B37+Calella!B37+'Caldes d''Estrac'!B37+Cabrils!B37+'Cabrera de Mar'!B37+Argentona!B37+'Arenys de Munt'!B37+'Arenys de Mar'!B37+Alella!B37</f>
        <v>0</v>
      </c>
      <c r="C37" s="74">
        <f>'Vilassar de Mar'!C37+'Vilassar de Dalt'!C37+Tordera!C37+Tiana!C37+Teià!C37+'Santa Susanna'!C37+'Sant Vicenç de Montalt'!C37+'Sant Pol de Mar'!C37+'Sant Iscle de Vallalta'!C37+'Sant Cebrià de Vallalta'!C37+'Sant Andreu de Llavaneres'!C37+'Premià de Mar'!C37+'Premià de Dalt'!C37+'Pineda de Mar'!C37+Palafolls!C37+Òrrius!C37+Montgat!C37+Mataró!C37+'El Masnou'!C37+'Malgrat de Mar'!C37+Dosrius!C37+'Canet de Mar'!C37+Calella!C37+'Caldes d''Estrac'!C37+Cabrils!C37+'Cabrera de Mar'!C37+Argentona!C37+'Arenys de Munt'!C37+'Arenys de Mar'!C37+Alella!C37</f>
        <v>0</v>
      </c>
      <c r="D37" s="26"/>
      <c r="E37" s="32"/>
      <c r="F37" s="32"/>
      <c r="G37" s="23" t="s">
        <v>178</v>
      </c>
      <c r="H37" s="84">
        <f>'Vilassar de Mar'!H37+'Vilassar de Dalt'!H37+Tordera!H37+Tiana!H37+Teià!H37+'Santa Susanna'!H37+'Sant Vicenç de Montalt'!H37+'Sant Pol de Mar'!H37+'Sant Iscle de Vallalta'!H37+'Sant Cebrià de Vallalta'!H37+'Sant Andreu de Llavaneres'!H37+'Premià de Mar'!H37+'Premià de Dalt'!H37+'Pineda de Mar'!H37+Palafolls!H37+Òrrius!H37+Montgat!H37+Mataró!H37+'El Masnou'!H37+'Malgrat de Mar'!H37+Dosrius!H37+'Canet de Mar'!H37+Calella!H37+'Caldes d''Estrac'!H37+Cabrils!H37+'Cabrera de Mar'!H37+Argentona!H37+'Arenys de Munt'!H37+'Arenys de Mar'!H37+Alella!H37</f>
        <v>361</v>
      </c>
      <c r="I37" s="74">
        <f>'Vilassar de Mar'!I37+'Vilassar de Dalt'!I37+Tordera!I37+Tiana!I37+Teià!I37+'Santa Susanna'!I37+'Sant Vicenç de Montalt'!I37+'Sant Pol de Mar'!I37+'Sant Iscle de Vallalta'!I37+'Sant Cebrià de Vallalta'!I37+'Sant Andreu de Llavaneres'!I37+'Premià de Mar'!I37+'Premià de Dalt'!I37+'Pineda de Mar'!I37+Palafolls!I37+Òrrius!I37+Montgat!I37+Mataró!I37+'El Masnou'!I37+'Malgrat de Mar'!I37+Dosrius!I37+'Canet de Mar'!I37+Calella!I37+'Caldes d''Estrac'!I37+Cabrils!I37+'Cabrera de Mar'!I37+Argentona!I37+'Arenys de Munt'!I37+'Arenys de Mar'!I37+Alella!I37</f>
        <v>131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f>'Vilassar de Mar'!B38+'Vilassar de Dalt'!B38+Tordera!B38+Tiana!B38+Teià!B38+'Santa Susanna'!B38+'Sant Vicenç de Montalt'!B38+'Sant Pol de Mar'!B38+'Sant Iscle de Vallalta'!B38+'Sant Cebrià de Vallalta'!B38+'Sant Andreu de Llavaneres'!B38+'Premià de Mar'!B38+'Premià de Dalt'!B38+'Pineda de Mar'!B38+Palafolls!B38+Òrrius!B38+Montgat!B38+Mataró!B38+'El Masnou'!B38+'Malgrat de Mar'!B38+Dosrius!B38+'Canet de Mar'!B38+Calella!B38+'Caldes d''Estrac'!B38+Cabrils!B38+'Cabrera de Mar'!B38+Argentona!B38+'Arenys de Munt'!B38+'Arenys de Mar'!B38+Alella!B38</f>
        <v>360</v>
      </c>
      <c r="C38" s="74">
        <f>'Vilassar de Mar'!C38+'Vilassar de Dalt'!C38+Tordera!C38+Tiana!C38+Teià!C38+'Santa Susanna'!C38+'Sant Vicenç de Montalt'!C38+'Sant Pol de Mar'!C38+'Sant Iscle de Vallalta'!C38+'Sant Cebrià de Vallalta'!C38+'Sant Andreu de Llavaneres'!C38+'Premià de Mar'!C38+'Premià de Dalt'!C38+'Pineda de Mar'!C38+Palafolls!C38+Òrrius!C38+Montgat!C38+Mataró!C38+'El Masnou'!C38+'Malgrat de Mar'!C38+Dosrius!C38+'Canet de Mar'!C38+Calella!C38+'Caldes d''Estrac'!C38+Cabrils!C38+'Cabrera de Mar'!C38+Argentona!C38+'Arenys de Munt'!C38+'Arenys de Mar'!C38+Alella!C38</f>
        <v>104</v>
      </c>
      <c r="D38" s="26"/>
      <c r="E38" s="32"/>
      <c r="F38" s="32"/>
      <c r="G38" s="23" t="s">
        <v>129</v>
      </c>
      <c r="H38" s="84">
        <f>'Vilassar de Mar'!H38+'Vilassar de Dalt'!H38+Tordera!H38+Tiana!H38+Teià!H38+'Santa Susanna'!H38+'Sant Vicenç de Montalt'!H38+'Sant Pol de Mar'!H38+'Sant Iscle de Vallalta'!H38+'Sant Cebrià de Vallalta'!H38+'Sant Andreu de Llavaneres'!H38+'Premià de Mar'!H38+'Premià de Dalt'!H38+'Pineda de Mar'!H38+Palafolls!H38+Òrrius!H38+Montgat!H38+Mataró!H38+'El Masnou'!H38+'Malgrat de Mar'!H38+Dosrius!H38+'Canet de Mar'!H38+Calella!H38+'Caldes d''Estrac'!H38+Cabrils!H38+'Cabrera de Mar'!H38+Argentona!H38+'Arenys de Munt'!H38+'Arenys de Mar'!H38+Alella!H38</f>
        <v>0</v>
      </c>
      <c r="I38" s="74">
        <f>'Vilassar de Mar'!I38+'Vilassar de Dalt'!I38+Tordera!I38+Tiana!I38+Teià!I38+'Santa Susanna'!I38+'Sant Vicenç de Montalt'!I38+'Sant Pol de Mar'!I38+'Sant Iscle de Vallalta'!I38+'Sant Cebrià de Vallalta'!I38+'Sant Andreu de Llavaneres'!I38+'Premià de Mar'!I38+'Premià de Dalt'!I38+'Pineda de Mar'!I38+Palafolls!I38+Òrrius!I38+Montgat!I38+Mataró!I38+'El Masnou'!I38+'Malgrat de Mar'!I38+Dosrius!I38+'Canet de Mar'!I38+Calella!I38+'Caldes d''Estrac'!I38+Cabrils!I38+'Cabrera de Mar'!I38+Argentona!I38+'Arenys de Munt'!I38+'Arenys de Mar'!I38+Alella!I38</f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f>'Vilassar de Mar'!B39+'Vilassar de Dalt'!B39+Tordera!B39+Tiana!B39+Teià!B39+'Santa Susanna'!B39+'Sant Vicenç de Montalt'!B39+'Sant Pol de Mar'!B39+'Sant Iscle de Vallalta'!B39+'Sant Cebrià de Vallalta'!B39+'Sant Andreu de Llavaneres'!B39+'Premià de Mar'!B39+'Premià de Dalt'!B39+'Pineda de Mar'!B39+Palafolls!B39+Òrrius!B39+Montgat!B39+Mataró!B39+'El Masnou'!B39+'Malgrat de Mar'!B39+Dosrius!B39+'Canet de Mar'!B39+Calella!B39+'Caldes d''Estrac'!B39+Cabrils!B39+'Cabrera de Mar'!B39+Argentona!B39+'Arenys de Munt'!B39+'Arenys de Mar'!B39+Alella!B39</f>
        <v>0</v>
      </c>
      <c r="C39" s="74">
        <f>'Vilassar de Mar'!C39+'Vilassar de Dalt'!C39+Tordera!C39+Tiana!C39+Teià!C39+'Santa Susanna'!C39+'Sant Vicenç de Montalt'!C39+'Sant Pol de Mar'!C39+'Sant Iscle de Vallalta'!C39+'Sant Cebrià de Vallalta'!C39+'Sant Andreu de Llavaneres'!C39+'Premià de Mar'!C39+'Premià de Dalt'!C39+'Pineda de Mar'!C39+Palafolls!C39+Òrrius!C39+Montgat!C39+Mataró!C39+'El Masnou'!C39+'Malgrat de Mar'!C39+Dosrius!C39+'Canet de Mar'!C39+Calella!C39+'Caldes d''Estrac'!C39+Cabrils!C39+'Cabrera de Mar'!C39+Argentona!C39+'Arenys de Munt'!C39+'Arenys de Mar'!C39+Alella!C39</f>
        <v>0</v>
      </c>
      <c r="D39" s="26"/>
      <c r="E39" s="32"/>
      <c r="F39" s="32"/>
      <c r="G39" s="23" t="s">
        <v>164</v>
      </c>
      <c r="H39" s="84">
        <f>'Vilassar de Mar'!H39+'Vilassar de Dalt'!H39+Tordera!H39+Tiana!H39+Teià!H39+'Santa Susanna'!H39+'Sant Vicenç de Montalt'!H39+'Sant Pol de Mar'!H39+'Sant Iscle de Vallalta'!H39+'Sant Cebrià de Vallalta'!H39+'Sant Andreu de Llavaneres'!H39+'Premià de Mar'!H39+'Premià de Dalt'!H39+'Pineda de Mar'!H39+Palafolls!H39+Òrrius!H39+Montgat!H39+Mataró!H39+'El Masnou'!H39+'Malgrat de Mar'!H39+Dosrius!H39+'Canet de Mar'!H39+Calella!H39+'Caldes d''Estrac'!H39+Cabrils!H39+'Cabrera de Mar'!H39+Argentona!H39+'Arenys de Munt'!H39+'Arenys de Mar'!H39+Alella!H39</f>
        <v>0</v>
      </c>
      <c r="I39" s="74">
        <f>'Vilassar de Mar'!I39+'Vilassar de Dalt'!I39+Tordera!I39+Tiana!I39+Teià!I39+'Santa Susanna'!I39+'Sant Vicenç de Montalt'!I39+'Sant Pol de Mar'!I39+'Sant Iscle de Vallalta'!I39+'Sant Cebrià de Vallalta'!I39+'Sant Andreu de Llavaneres'!I39+'Premià de Mar'!I39+'Premià de Dalt'!I39+'Pineda de Mar'!I39+Palafolls!I39+Òrrius!I39+Montgat!I39+Mataró!I39+'El Masnou'!I39+'Malgrat de Mar'!I39+Dosrius!I39+'Canet de Mar'!I39+Calella!I39+'Caldes d''Estrac'!I39+Cabrils!I39+'Cabrera de Mar'!I39+Argentona!I39+'Arenys de Munt'!I39+'Arenys de Mar'!I39+Alella!I39</f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f>'Vilassar de Mar'!B40+'Vilassar de Dalt'!B40+Tordera!B40+Tiana!B40+Teià!B40+'Santa Susanna'!B40+'Sant Vicenç de Montalt'!B40+'Sant Pol de Mar'!B40+'Sant Iscle de Vallalta'!B40+'Sant Cebrià de Vallalta'!B40+'Sant Andreu de Llavaneres'!B40+'Premià de Mar'!B40+'Premià de Dalt'!B40+'Pineda de Mar'!B40+Palafolls!B40+Òrrius!B40+Montgat!B40+Mataró!B40+'El Masnou'!B40+'Malgrat de Mar'!B40+Dosrius!B40+'Canet de Mar'!B40+Calella!B40+'Caldes d''Estrac'!B40+Cabrils!B40+'Cabrera de Mar'!B40+Argentona!B40+'Arenys de Munt'!B40+'Arenys de Mar'!B40+Alella!B40</f>
        <v>1</v>
      </c>
      <c r="C40" s="74">
        <f>'Vilassar de Mar'!C40+'Vilassar de Dalt'!C40+Tordera!C40+Tiana!C40+Teià!C40+'Santa Susanna'!C40+'Sant Vicenç de Montalt'!C40+'Sant Pol de Mar'!C40+'Sant Iscle de Vallalta'!C40+'Sant Cebrià de Vallalta'!C40+'Sant Andreu de Llavaneres'!C40+'Premià de Mar'!C40+'Premià de Dalt'!C40+'Pineda de Mar'!C40+Palafolls!C40+Òrrius!C40+Montgat!C40+Mataró!C40+'El Masnou'!C40+'Malgrat de Mar'!C40+Dosrius!C40+'Canet de Mar'!C40+Calella!C40+'Caldes d''Estrac'!C40+Cabrils!C40+'Cabrera de Mar'!C40+Argentona!C40+'Arenys de Munt'!C40+'Arenys de Mar'!C40+Alella!C40</f>
        <v>2</v>
      </c>
      <c r="D40" s="26"/>
      <c r="E40" s="32"/>
      <c r="F40" s="32"/>
      <c r="G40" s="23" t="s">
        <v>133</v>
      </c>
      <c r="H40" s="84">
        <f>'Vilassar de Mar'!H40+'Vilassar de Dalt'!H40+Tordera!H40+Tiana!H40+Teià!H40+'Santa Susanna'!H40+'Sant Vicenç de Montalt'!H40+'Sant Pol de Mar'!H40+'Sant Iscle de Vallalta'!H40+'Sant Cebrià de Vallalta'!H40+'Sant Andreu de Llavaneres'!H40+'Premià de Mar'!H40+'Premià de Dalt'!H40+'Pineda de Mar'!H40+Palafolls!H40+Òrrius!H40+Montgat!H40+Mataró!H40+'El Masnou'!H40+'Malgrat de Mar'!H40+Dosrius!H40+'Canet de Mar'!H40+Calella!H40+'Caldes d''Estrac'!H40+Cabrils!H40+'Cabrera de Mar'!H40+Argentona!H40+'Arenys de Munt'!H40+'Arenys de Mar'!H40+Alella!H40</f>
        <v>1705</v>
      </c>
      <c r="I40" s="74">
        <f>'Vilassar de Mar'!I40+'Vilassar de Dalt'!I40+Tordera!I40+Tiana!I40+Teià!I40+'Santa Susanna'!I40+'Sant Vicenç de Montalt'!I40+'Sant Pol de Mar'!I40+'Sant Iscle de Vallalta'!I40+'Sant Cebrià de Vallalta'!I40+'Sant Andreu de Llavaneres'!I40+'Premià de Mar'!I40+'Premià de Dalt'!I40+'Pineda de Mar'!I40+Palafolls!I40+Òrrius!I40+Montgat!I40+Mataró!I40+'El Masnou'!I40+'Malgrat de Mar'!I40+Dosrius!I40+'Canet de Mar'!I40+Calella!I40+'Caldes d''Estrac'!I40+Cabrils!I40+'Cabrera de Mar'!I40+Argentona!I40+'Arenys de Munt'!I40+'Arenys de Mar'!I40+Alella!I40</f>
        <v>565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f>'Vilassar de Mar'!B41+'Vilassar de Dalt'!B41+Tordera!B41+Tiana!B41+Teià!B41+'Santa Susanna'!B41+'Sant Vicenç de Montalt'!B41+'Sant Pol de Mar'!B41+'Sant Iscle de Vallalta'!B41+'Sant Cebrià de Vallalta'!B41+'Sant Andreu de Llavaneres'!B41+'Premià de Mar'!B41+'Premià de Dalt'!B41+'Pineda de Mar'!B41+Palafolls!B41+Òrrius!B41+Montgat!B41+Mataró!B41+'El Masnou'!B41+'Malgrat de Mar'!B41+Dosrius!B41+'Canet de Mar'!B41+Calella!B41+'Caldes d''Estrac'!B41+Cabrils!B41+'Cabrera de Mar'!B41+Argentona!B41+'Arenys de Munt'!B41+'Arenys de Mar'!B41+Alella!B41</f>
        <v>11</v>
      </c>
      <c r="C41" s="74">
        <f>'Vilassar de Mar'!C41+'Vilassar de Dalt'!C41+Tordera!C41+Tiana!C41+Teià!C41+'Santa Susanna'!C41+'Sant Vicenç de Montalt'!C41+'Sant Pol de Mar'!C41+'Sant Iscle de Vallalta'!C41+'Sant Cebrià de Vallalta'!C41+'Sant Andreu de Llavaneres'!C41+'Premià de Mar'!C41+'Premià de Dalt'!C41+'Pineda de Mar'!C41+Palafolls!C41+Òrrius!C41+Montgat!C41+Mataró!C41+'El Masnou'!C41+'Malgrat de Mar'!C41+Dosrius!C41+'Canet de Mar'!C41+Calella!C41+'Caldes d''Estrac'!C41+Cabrils!C41+'Cabrera de Mar'!C41+Argentona!C41+'Arenys de Munt'!C41+'Arenys de Mar'!C41+Alella!C41</f>
        <v>10</v>
      </c>
      <c r="D41" s="26"/>
      <c r="E41" s="32"/>
      <c r="F41" s="32"/>
      <c r="G41" s="23" t="s">
        <v>163</v>
      </c>
      <c r="H41" s="84">
        <f>'Vilassar de Mar'!H41+'Vilassar de Dalt'!H41+Tordera!H41+Tiana!H41+Teià!H41+'Santa Susanna'!H41+'Sant Vicenç de Montalt'!H41+'Sant Pol de Mar'!H41+'Sant Iscle de Vallalta'!H41+'Sant Cebrià de Vallalta'!H41+'Sant Andreu de Llavaneres'!H41+'Premià de Mar'!H41+'Premià de Dalt'!H41+'Pineda de Mar'!H41+Palafolls!H41+Òrrius!H41+Montgat!H41+Mataró!H41+'El Masnou'!H41+'Malgrat de Mar'!H41+Dosrius!H41+'Canet de Mar'!H41+Calella!H41+'Caldes d''Estrac'!H41+Cabrils!H41+'Cabrera de Mar'!H41+Argentona!H41+'Arenys de Munt'!H41+'Arenys de Mar'!H41+Alella!H41</f>
        <v>9</v>
      </c>
      <c r="I41" s="74">
        <f>'Vilassar de Mar'!I41+'Vilassar de Dalt'!I41+Tordera!I41+Tiana!I41+Teià!I41+'Santa Susanna'!I41+'Sant Vicenç de Montalt'!I41+'Sant Pol de Mar'!I41+'Sant Iscle de Vallalta'!I41+'Sant Cebrià de Vallalta'!I41+'Sant Andreu de Llavaneres'!I41+'Premià de Mar'!I41+'Premià de Dalt'!I41+'Pineda de Mar'!I41+Palafolls!I41+Òrrius!I41+Montgat!I41+Mataró!I41+'El Masnou'!I41+'Malgrat de Mar'!I41+Dosrius!I41+'Canet de Mar'!I41+Calella!I41+'Caldes d''Estrac'!I41+Cabrils!I41+'Cabrera de Mar'!I41+Argentona!I41+'Arenys de Munt'!I41+'Arenys de Mar'!I41+Alella!I41</f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f>'Vilassar de Mar'!B42+'Vilassar de Dalt'!B42+Tordera!B42+Tiana!B42+Teià!B42+'Santa Susanna'!B42+'Sant Vicenç de Montalt'!B42+'Sant Pol de Mar'!B42+'Sant Iscle de Vallalta'!B42+'Sant Cebrià de Vallalta'!B42+'Sant Andreu de Llavaneres'!B42+'Premià de Mar'!B42+'Premià de Dalt'!B42+'Pineda de Mar'!B42+Palafolls!B42+Òrrius!B42+Montgat!B42+Mataró!B42+'El Masnou'!B42+'Malgrat de Mar'!B42+Dosrius!B42+'Canet de Mar'!B42+Calella!B42+'Caldes d''Estrac'!B42+Cabrils!B42+'Cabrera de Mar'!B42+Argentona!B42+'Arenys de Munt'!B42+'Arenys de Mar'!B42+Alella!B42</f>
        <v>0</v>
      </c>
      <c r="C42" s="74">
        <f>'Vilassar de Mar'!C42+'Vilassar de Dalt'!C42+Tordera!C42+Tiana!C42+Teià!C42+'Santa Susanna'!C42+'Sant Vicenç de Montalt'!C42+'Sant Pol de Mar'!C42+'Sant Iscle de Vallalta'!C42+'Sant Cebrià de Vallalta'!C42+'Sant Andreu de Llavaneres'!C42+'Premià de Mar'!C42+'Premià de Dalt'!C42+'Pineda de Mar'!C42+Palafolls!C42+Òrrius!C42+Montgat!C42+Mataró!C42+'El Masnou'!C42+'Malgrat de Mar'!C42+Dosrius!C42+'Canet de Mar'!C42+Calella!C42+'Caldes d''Estrac'!C42+Cabrils!C42+'Cabrera de Mar'!C42+Argentona!C42+'Arenys de Munt'!C42+'Arenys de Mar'!C42+Alella!C42</f>
        <v>0</v>
      </c>
      <c r="D42" s="26"/>
      <c r="E42" s="32"/>
      <c r="F42" s="32"/>
      <c r="G42" s="23" t="s">
        <v>135</v>
      </c>
      <c r="H42" s="84">
        <f>'Vilassar de Mar'!H42+'Vilassar de Dalt'!H42+Tordera!H42+Tiana!H42+Teià!H42+'Santa Susanna'!H42+'Sant Vicenç de Montalt'!H42+'Sant Pol de Mar'!H42+'Sant Iscle de Vallalta'!H42+'Sant Cebrià de Vallalta'!H42+'Sant Andreu de Llavaneres'!H42+'Premià de Mar'!H42+'Premià de Dalt'!H42+'Pineda de Mar'!H42+Palafolls!H42+Òrrius!H42+Montgat!H42+Mataró!H42+'El Masnou'!H42+'Malgrat de Mar'!H42+Dosrius!H42+'Canet de Mar'!H42+Calella!H42+'Caldes d''Estrac'!H42+Cabrils!H42+'Cabrera de Mar'!H42+Argentona!H42+'Arenys de Munt'!H42+'Arenys de Mar'!H42+Alella!H42</f>
        <v>0</v>
      </c>
      <c r="I42" s="74">
        <f>'Vilassar de Mar'!I42+'Vilassar de Dalt'!I42+Tordera!I42+Tiana!I42+Teià!I42+'Santa Susanna'!I42+'Sant Vicenç de Montalt'!I42+'Sant Pol de Mar'!I42+'Sant Iscle de Vallalta'!I42+'Sant Cebrià de Vallalta'!I42+'Sant Andreu de Llavaneres'!I42+'Premià de Mar'!I42+'Premià de Dalt'!I42+'Pineda de Mar'!I42+Palafolls!I42+Òrrius!I42+Montgat!I42+Mataró!I42+'El Masnou'!I42+'Malgrat de Mar'!I42+Dosrius!I42+'Canet de Mar'!I42+Calella!I42+'Caldes d''Estrac'!I42+Cabrils!I42+'Cabrera de Mar'!I42+Argentona!I42+'Arenys de Munt'!I42+'Arenys de Mar'!I42+Alella!I42</f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f>'Vilassar de Mar'!B43+'Vilassar de Dalt'!B43+Tordera!B43+Tiana!B43+Teià!B43+'Santa Susanna'!B43+'Sant Vicenç de Montalt'!B43+'Sant Pol de Mar'!B43+'Sant Iscle de Vallalta'!B43+'Sant Cebrià de Vallalta'!B43+'Sant Andreu de Llavaneres'!B43+'Premià de Mar'!B43+'Premià de Dalt'!B43+'Pineda de Mar'!B43+Palafolls!B43+Òrrius!B43+Montgat!B43+Mataró!B43+'El Masnou'!B43+'Malgrat de Mar'!B43+Dosrius!B43+'Canet de Mar'!B43+Calella!B43+'Caldes d''Estrac'!B43+Cabrils!B43+'Cabrera de Mar'!B43+Argentona!B43+'Arenys de Munt'!B43+'Arenys de Mar'!B43+Alella!B43</f>
        <v>4</v>
      </c>
      <c r="C43" s="74">
        <f>'Vilassar de Mar'!C43+'Vilassar de Dalt'!C43+Tordera!C43+Tiana!C43+Teià!C43+'Santa Susanna'!C43+'Sant Vicenç de Montalt'!C43+'Sant Pol de Mar'!C43+'Sant Iscle de Vallalta'!C43+'Sant Cebrià de Vallalta'!C43+'Sant Andreu de Llavaneres'!C43+'Premià de Mar'!C43+'Premià de Dalt'!C43+'Pineda de Mar'!C43+Palafolls!C43+Òrrius!C43+Montgat!C43+Mataró!C43+'El Masnou'!C43+'Malgrat de Mar'!C43+Dosrius!C43+'Canet de Mar'!C43+Calella!C43+'Caldes d''Estrac'!C43+Cabrils!C43+'Cabrera de Mar'!C43+Argentona!C43+'Arenys de Munt'!C43+'Arenys de Mar'!C43+Alella!C43</f>
        <v>23</v>
      </c>
      <c r="D43" s="26"/>
      <c r="E43" s="32"/>
      <c r="F43" s="32"/>
      <c r="G43" s="23" t="s">
        <v>137</v>
      </c>
      <c r="H43" s="84">
        <f>'Vilassar de Mar'!H43+'Vilassar de Dalt'!H43+Tordera!H43+Tiana!H43+Teià!H43+'Santa Susanna'!H43+'Sant Vicenç de Montalt'!H43+'Sant Pol de Mar'!H43+'Sant Iscle de Vallalta'!H43+'Sant Cebrià de Vallalta'!H43+'Sant Andreu de Llavaneres'!H43+'Premià de Mar'!H43+'Premià de Dalt'!H43+'Pineda de Mar'!H43+Palafolls!H43+Òrrius!H43+Montgat!H43+Mataró!H43+'El Masnou'!H43+'Malgrat de Mar'!H43+Dosrius!H43+'Canet de Mar'!H43+Calella!H43+'Caldes d''Estrac'!H43+Cabrils!H43+'Cabrera de Mar'!H43+Argentona!H43+'Arenys de Munt'!H43+'Arenys de Mar'!H43+Alella!H43</f>
        <v>0</v>
      </c>
      <c r="I43" s="74">
        <f>'Vilassar de Mar'!I43+'Vilassar de Dalt'!I43+Tordera!I43+Tiana!I43+Teià!I43+'Santa Susanna'!I43+'Sant Vicenç de Montalt'!I43+'Sant Pol de Mar'!I43+'Sant Iscle de Vallalta'!I43+'Sant Cebrià de Vallalta'!I43+'Sant Andreu de Llavaneres'!I43+'Premià de Mar'!I43+'Premià de Dalt'!I43+'Pineda de Mar'!I43+Palafolls!I43+Òrrius!I43+Montgat!I43+Mataró!I43+'El Masnou'!I43+'Malgrat de Mar'!I43+Dosrius!I43+'Canet de Mar'!I43+Calella!I43+'Caldes d''Estrac'!I43+Cabrils!I43+'Cabrera de Mar'!I43+Argentona!I43+'Arenys de Munt'!I43+'Arenys de Mar'!I43+Alella!I43</f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f>'Vilassar de Mar'!B44+'Vilassar de Dalt'!B44+Tordera!B44+Tiana!B44+Teià!B44+'Santa Susanna'!B44+'Sant Vicenç de Montalt'!B44+'Sant Pol de Mar'!B44+'Sant Iscle de Vallalta'!B44+'Sant Cebrià de Vallalta'!B44+'Sant Andreu de Llavaneres'!B44+'Premià de Mar'!B44+'Premià de Dalt'!B44+'Pineda de Mar'!B44+Palafolls!B44+Òrrius!B44+Montgat!B44+Mataró!B44+'El Masnou'!B44+'Malgrat de Mar'!B44+Dosrius!B44+'Canet de Mar'!B44+Calella!B44+'Caldes d''Estrac'!B44+Cabrils!B44+'Cabrera de Mar'!B44+Argentona!B44+'Arenys de Munt'!B44+'Arenys de Mar'!B44+Alella!B44</f>
        <v>0</v>
      </c>
      <c r="C44" s="74">
        <f>'Vilassar de Mar'!C44+'Vilassar de Dalt'!C44+Tordera!C44+Tiana!C44+Teià!C44+'Santa Susanna'!C44+'Sant Vicenç de Montalt'!C44+'Sant Pol de Mar'!C44+'Sant Iscle de Vallalta'!C44+'Sant Cebrià de Vallalta'!C44+'Sant Andreu de Llavaneres'!C44+'Premià de Mar'!C44+'Premià de Dalt'!C44+'Pineda de Mar'!C44+Palafolls!C44+Òrrius!C44+Montgat!C44+Mataró!C44+'El Masnou'!C44+'Malgrat de Mar'!C44+Dosrius!C44+'Canet de Mar'!C44+Calella!C44+'Caldes d''Estrac'!C44+Cabrils!C44+'Cabrera de Mar'!C44+Argentona!C44+'Arenys de Munt'!C44+'Arenys de Mar'!C44+Alella!C44</f>
        <v>1</v>
      </c>
      <c r="D44" s="26"/>
      <c r="E44" s="32"/>
      <c r="F44" s="32"/>
      <c r="G44" s="23" t="s">
        <v>139</v>
      </c>
      <c r="H44" s="84">
        <f>'Vilassar de Mar'!H44+'Vilassar de Dalt'!H44+Tordera!H44+Tiana!H44+Teià!H44+'Santa Susanna'!H44+'Sant Vicenç de Montalt'!H44+'Sant Pol de Mar'!H44+'Sant Iscle de Vallalta'!H44+'Sant Cebrià de Vallalta'!H44+'Sant Andreu de Llavaneres'!H44+'Premià de Mar'!H44+'Premià de Dalt'!H44+'Pineda de Mar'!H44+Palafolls!H44+Òrrius!H44+Montgat!H44+Mataró!H44+'El Masnou'!H44+'Malgrat de Mar'!H44+Dosrius!H44+'Canet de Mar'!H44+Calella!H44+'Caldes d''Estrac'!H44+Cabrils!H44+'Cabrera de Mar'!H44+Argentona!H44+'Arenys de Munt'!H44+'Arenys de Mar'!H44+Alella!H44</f>
        <v>6</v>
      </c>
      <c r="I44" s="74">
        <f>'Vilassar de Mar'!I44+'Vilassar de Dalt'!I44+Tordera!I44+Tiana!I44+Teià!I44+'Santa Susanna'!I44+'Sant Vicenç de Montalt'!I44+'Sant Pol de Mar'!I44+'Sant Iscle de Vallalta'!I44+'Sant Cebrià de Vallalta'!I44+'Sant Andreu de Llavaneres'!I44+'Premià de Mar'!I44+'Premià de Dalt'!I44+'Pineda de Mar'!I44+Palafolls!I44+Òrrius!I44+Montgat!I44+Mataró!I44+'El Masnou'!I44+'Malgrat de Mar'!I44+Dosrius!I44+'Canet de Mar'!I44+Calella!I44+'Caldes d''Estrac'!I44+Cabrils!I44+'Cabrera de Mar'!I44+Argentona!I44+'Arenys de Munt'!I44+'Arenys de Mar'!I44+Alella!I44</f>
        <v>5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f>'Vilassar de Mar'!B45+'Vilassar de Dalt'!B45+Tordera!B45+Tiana!B45+Teià!B45+'Santa Susanna'!B45+'Sant Vicenç de Montalt'!B45+'Sant Pol de Mar'!B45+'Sant Iscle de Vallalta'!B45+'Sant Cebrià de Vallalta'!B45+'Sant Andreu de Llavaneres'!B45+'Premià de Mar'!B45+'Premià de Dalt'!B45+'Pineda de Mar'!B45+Palafolls!B45+Òrrius!B45+Montgat!B45+Mataró!B45+'El Masnou'!B45+'Malgrat de Mar'!B45+Dosrius!B45+'Canet de Mar'!B45+Calella!B45+'Caldes d''Estrac'!B45+Cabrils!B45+'Cabrera de Mar'!B45+Argentona!B45+'Arenys de Munt'!B45+'Arenys de Mar'!B45+Alella!B45</f>
        <v>1</v>
      </c>
      <c r="C45" s="74">
        <f>'Vilassar de Mar'!C45+'Vilassar de Dalt'!C45+Tordera!C45+Tiana!C45+Teià!C45+'Santa Susanna'!C45+'Sant Vicenç de Montalt'!C45+'Sant Pol de Mar'!C45+'Sant Iscle de Vallalta'!C45+'Sant Cebrià de Vallalta'!C45+'Sant Andreu de Llavaneres'!C45+'Premià de Mar'!C45+'Premià de Dalt'!C45+'Pineda de Mar'!C45+Palafolls!C45+Òrrius!C45+Montgat!C45+Mataró!C45+'El Masnou'!C45+'Malgrat de Mar'!C45+Dosrius!C45+'Canet de Mar'!C45+Calella!C45+'Caldes d''Estrac'!C45+Cabrils!C45+'Cabrera de Mar'!C45+Argentona!C45+'Arenys de Munt'!C45+'Arenys de Mar'!C45+Alella!C45</f>
        <v>0</v>
      </c>
      <c r="D45" s="26"/>
      <c r="E45" s="32"/>
      <c r="F45" s="32"/>
      <c r="G45" s="23" t="s">
        <v>141</v>
      </c>
      <c r="H45" s="84">
        <f>'Vilassar de Mar'!H45+'Vilassar de Dalt'!H45+Tordera!H45+Tiana!H45+Teià!H45+'Santa Susanna'!H45+'Sant Vicenç de Montalt'!H45+'Sant Pol de Mar'!H45+'Sant Iscle de Vallalta'!H45+'Sant Cebrià de Vallalta'!H45+'Sant Andreu de Llavaneres'!H45+'Premià de Mar'!H45+'Premià de Dalt'!H45+'Pineda de Mar'!H45+Palafolls!H45+Òrrius!H45+Montgat!H45+Mataró!H45+'El Masnou'!H45+'Malgrat de Mar'!H45+Dosrius!H45+'Canet de Mar'!H45+Calella!H45+'Caldes d''Estrac'!H45+Cabrils!H45+'Cabrera de Mar'!H45+Argentona!H45+'Arenys de Munt'!H45+'Arenys de Mar'!H45+Alella!H45</f>
        <v>0</v>
      </c>
      <c r="I45" s="74">
        <f>'Vilassar de Mar'!I45+'Vilassar de Dalt'!I45+Tordera!I45+Tiana!I45+Teià!I45+'Santa Susanna'!I45+'Sant Vicenç de Montalt'!I45+'Sant Pol de Mar'!I45+'Sant Iscle de Vallalta'!I45+'Sant Cebrià de Vallalta'!I45+'Sant Andreu de Llavaneres'!I45+'Premià de Mar'!I45+'Premià de Dalt'!I45+'Pineda de Mar'!I45+Palafolls!I45+Òrrius!I45+Montgat!I45+Mataró!I45+'El Masnou'!I45+'Malgrat de Mar'!I45+Dosrius!I45+'Canet de Mar'!I45+Calella!I45+'Caldes d''Estrac'!I45+Cabrils!I45+'Cabrera de Mar'!I45+Argentona!I45+'Arenys de Munt'!I45+'Arenys de Mar'!I45+Alella!I45</f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f>'Vilassar de Mar'!B46+'Vilassar de Dalt'!B46+Tordera!B46+Tiana!B46+Teià!B46+'Santa Susanna'!B46+'Sant Vicenç de Montalt'!B46+'Sant Pol de Mar'!B46+'Sant Iscle de Vallalta'!B46+'Sant Cebrià de Vallalta'!B46+'Sant Andreu de Llavaneres'!B46+'Premià de Mar'!B46+'Premià de Dalt'!B46+'Pineda de Mar'!B46+Palafolls!B46+Òrrius!B46+Montgat!B46+Mataró!B46+'El Masnou'!B46+'Malgrat de Mar'!B46+Dosrius!B46+'Canet de Mar'!B46+Calella!B46+'Caldes d''Estrac'!B46+Cabrils!B46+'Cabrera de Mar'!B46+Argentona!B46+'Arenys de Munt'!B46+'Arenys de Mar'!B46+Alella!B46</f>
        <v>1</v>
      </c>
      <c r="C46" s="74">
        <f>'Vilassar de Mar'!C46+'Vilassar de Dalt'!C46+Tordera!C46+Tiana!C46+Teià!C46+'Santa Susanna'!C46+'Sant Vicenç de Montalt'!C46+'Sant Pol de Mar'!C46+'Sant Iscle de Vallalta'!C46+'Sant Cebrià de Vallalta'!C46+'Sant Andreu de Llavaneres'!C46+'Premià de Mar'!C46+'Premià de Dalt'!C46+'Pineda de Mar'!C46+Palafolls!C46+Òrrius!C46+Montgat!C46+Mataró!C46+'El Masnou'!C46+'Malgrat de Mar'!C46+Dosrius!C46+'Canet de Mar'!C46+Calella!C46+'Caldes d''Estrac'!C46+Cabrils!C46+'Cabrera de Mar'!C46+Argentona!C46+'Arenys de Munt'!C46+'Arenys de Mar'!C46+Alella!C46</f>
        <v>2</v>
      </c>
      <c r="D46" s="26"/>
      <c r="E46" s="32"/>
      <c r="F46" s="32"/>
      <c r="G46" s="23" t="s">
        <v>143</v>
      </c>
      <c r="H46" s="84">
        <f>'Vilassar de Mar'!H46+'Vilassar de Dalt'!H46+Tordera!H46+Tiana!H46+Teià!H46+'Santa Susanna'!H46+'Sant Vicenç de Montalt'!H46+'Sant Pol de Mar'!H46+'Sant Iscle de Vallalta'!H46+'Sant Cebrià de Vallalta'!H46+'Sant Andreu de Llavaneres'!H46+'Premià de Mar'!H46+'Premià de Dalt'!H46+'Pineda de Mar'!H46+Palafolls!H46+Òrrius!H46+Montgat!H46+Mataró!H46+'El Masnou'!H46+'Malgrat de Mar'!H46+Dosrius!H46+'Canet de Mar'!H46+Calella!H46+'Caldes d''Estrac'!H46+Cabrils!H46+'Cabrera de Mar'!H46+Argentona!H46+'Arenys de Munt'!H46+'Arenys de Mar'!H46+Alella!H46</f>
        <v>6</v>
      </c>
      <c r="I46" s="74">
        <f>'Vilassar de Mar'!I46+'Vilassar de Dalt'!I46+Tordera!I46+Tiana!I46+Teià!I46+'Santa Susanna'!I46+'Sant Vicenç de Montalt'!I46+'Sant Pol de Mar'!I46+'Sant Iscle de Vallalta'!I46+'Sant Cebrià de Vallalta'!I46+'Sant Andreu de Llavaneres'!I46+'Premià de Mar'!I46+'Premià de Dalt'!I46+'Pineda de Mar'!I46+Palafolls!I46+Òrrius!I46+Montgat!I46+Mataró!I46+'El Masnou'!I46+'Malgrat de Mar'!I46+Dosrius!I46+'Canet de Mar'!I46+Calella!I46+'Caldes d''Estrac'!I46+Cabrils!I46+'Cabrera de Mar'!I46+Argentona!I46+'Arenys de Munt'!I46+'Arenys de Mar'!I46+Alella!I46</f>
        <v>3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f>'Vilassar de Mar'!B47+'Vilassar de Dalt'!B47+Tordera!B47+Tiana!B47+Teià!B47+'Santa Susanna'!B47+'Sant Vicenç de Montalt'!B47+'Sant Pol de Mar'!B47+'Sant Iscle de Vallalta'!B47+'Sant Cebrià de Vallalta'!B47+'Sant Andreu de Llavaneres'!B47+'Premià de Mar'!B47+'Premià de Dalt'!B47+'Pineda de Mar'!B47+Palafolls!B47+Òrrius!B47+Montgat!B47+Mataró!B47+'El Masnou'!B47+'Malgrat de Mar'!B47+Dosrius!B47+'Canet de Mar'!B47+Calella!B47+'Caldes d''Estrac'!B47+Cabrils!B47+'Cabrera de Mar'!B47+Argentona!B47+'Arenys de Munt'!B47+'Arenys de Mar'!B47+Alella!B47</f>
        <v>1</v>
      </c>
      <c r="C47" s="74">
        <f>'Vilassar de Mar'!C47+'Vilassar de Dalt'!C47+Tordera!C47+Tiana!C47+Teià!C47+'Santa Susanna'!C47+'Sant Vicenç de Montalt'!C47+'Sant Pol de Mar'!C47+'Sant Iscle de Vallalta'!C47+'Sant Cebrià de Vallalta'!C47+'Sant Andreu de Llavaneres'!C47+'Premià de Mar'!C47+'Premià de Dalt'!C47+'Pineda de Mar'!C47+Palafolls!C47+Òrrius!C47+Montgat!C47+Mataró!C47+'El Masnou'!C47+'Malgrat de Mar'!C47+Dosrius!C47+'Canet de Mar'!C47+Calella!C47+'Caldes d''Estrac'!C47+Cabrils!C47+'Cabrera de Mar'!C47+Argentona!C47+'Arenys de Munt'!C47+'Arenys de Mar'!C47+Alella!C47</f>
        <v>4</v>
      </c>
      <c r="D47" s="26"/>
      <c r="E47" s="32"/>
      <c r="F47" s="32"/>
      <c r="G47" s="23" t="s">
        <v>145</v>
      </c>
      <c r="H47" s="84">
        <f>'Vilassar de Mar'!H47+'Vilassar de Dalt'!H47+Tordera!H47+Tiana!H47+Teià!H47+'Santa Susanna'!H47+'Sant Vicenç de Montalt'!H47+'Sant Pol de Mar'!H47+'Sant Iscle de Vallalta'!H47+'Sant Cebrià de Vallalta'!H47+'Sant Andreu de Llavaneres'!H47+'Premià de Mar'!H47+'Premià de Dalt'!H47+'Pineda de Mar'!H47+Palafolls!H47+Òrrius!H47+Montgat!H47+Mataró!H47+'El Masnou'!H47+'Malgrat de Mar'!H47+Dosrius!H47+'Canet de Mar'!H47+Calella!H47+'Caldes d''Estrac'!H47+Cabrils!H47+'Cabrera de Mar'!H47+Argentona!H47+'Arenys de Munt'!H47+'Arenys de Mar'!H47+Alella!H47</f>
        <v>0</v>
      </c>
      <c r="I47" s="74">
        <f>'Vilassar de Mar'!I47+'Vilassar de Dalt'!I47+Tordera!I47+Tiana!I47+Teià!I47+'Santa Susanna'!I47+'Sant Vicenç de Montalt'!I47+'Sant Pol de Mar'!I47+'Sant Iscle de Vallalta'!I47+'Sant Cebrià de Vallalta'!I47+'Sant Andreu de Llavaneres'!I47+'Premià de Mar'!I47+'Premià de Dalt'!I47+'Pineda de Mar'!I47+Palafolls!I47+Òrrius!I47+Montgat!I47+Mataró!I47+'El Masnou'!I47+'Malgrat de Mar'!I47+Dosrius!I47+'Canet de Mar'!I47+Calella!I47+'Caldes d''Estrac'!I47+Cabrils!I47+'Cabrera de Mar'!I47+Argentona!I47+'Arenys de Munt'!I47+'Arenys de Mar'!I47+Alella!I47</f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f>'Vilassar de Mar'!B48+'Vilassar de Dalt'!B48+Tordera!B48+Tiana!B48+Teià!B48+'Santa Susanna'!B48+'Sant Vicenç de Montalt'!B48+'Sant Pol de Mar'!B48+'Sant Iscle de Vallalta'!B48+'Sant Cebrià de Vallalta'!B48+'Sant Andreu de Llavaneres'!B48+'Premià de Mar'!B48+'Premià de Dalt'!B48+'Pineda de Mar'!B48+Palafolls!B48+Òrrius!B48+Montgat!B48+Mataró!B48+'El Masnou'!B48+'Malgrat de Mar'!B48+Dosrius!B48+'Canet de Mar'!B48+Calella!B48+'Caldes d''Estrac'!B48+Cabrils!B48+'Cabrera de Mar'!B48+Argentona!B48+'Arenys de Munt'!B48+'Arenys de Mar'!B48+Alella!B48</f>
        <v>1622</v>
      </c>
      <c r="C48" s="74">
        <f>'Vilassar de Mar'!C48+'Vilassar de Dalt'!C48+Tordera!C48+Tiana!C48+Teià!C48+'Santa Susanna'!C48+'Sant Vicenç de Montalt'!C48+'Sant Pol de Mar'!C48+'Sant Iscle de Vallalta'!C48+'Sant Cebrià de Vallalta'!C48+'Sant Andreu de Llavaneres'!C48+'Premià de Mar'!C48+'Premià de Dalt'!C48+'Pineda de Mar'!C48+Palafolls!C48+Òrrius!C48+Montgat!C48+Mataró!C48+'El Masnou'!C48+'Malgrat de Mar'!C48+Dosrius!C48+'Canet de Mar'!C48+Calella!C48+'Caldes d''Estrac'!C48+Cabrils!C48+'Cabrera de Mar'!C48+Argentona!C48+'Arenys de Munt'!C48+'Arenys de Mar'!C48+Alella!C48</f>
        <v>1651</v>
      </c>
      <c r="D48" s="80"/>
      <c r="E48" s="80"/>
      <c r="F48" s="80"/>
      <c r="G48" s="23" t="s">
        <v>147</v>
      </c>
      <c r="H48" s="84">
        <f>'Vilassar de Mar'!H48+'Vilassar de Dalt'!H48+Tordera!H48+Tiana!H48+Teià!H48+'Santa Susanna'!H48+'Sant Vicenç de Montalt'!H48+'Sant Pol de Mar'!H48+'Sant Iscle de Vallalta'!H48+'Sant Cebrià de Vallalta'!H48+'Sant Andreu de Llavaneres'!H48+'Premià de Mar'!H48+'Premià de Dalt'!H48+'Pineda de Mar'!H48+Palafolls!H48+Òrrius!H48+Montgat!H48+Mataró!H48+'El Masnou'!H48+'Malgrat de Mar'!H48+Dosrius!H48+'Canet de Mar'!H48+Calella!H48+'Caldes d''Estrac'!H48+Cabrils!H48+'Cabrera de Mar'!H48+Argentona!H48+'Arenys de Munt'!H48+'Arenys de Mar'!H48+Alella!H48</f>
        <v>0</v>
      </c>
      <c r="I48" s="74">
        <f>'Vilassar de Mar'!I48+'Vilassar de Dalt'!I48+Tordera!I48+Tiana!I48+Teià!I48+'Santa Susanna'!I48+'Sant Vicenç de Montalt'!I48+'Sant Pol de Mar'!I48+'Sant Iscle de Vallalta'!I48+'Sant Cebrià de Vallalta'!I48+'Sant Andreu de Llavaneres'!I48+'Premià de Mar'!I48+'Premià de Dalt'!I48+'Pineda de Mar'!I48+Palafolls!I48+Òrrius!I48+Montgat!I48+Mataró!I48+'El Masnou'!I48+'Malgrat de Mar'!I48+Dosrius!I48+'Canet de Mar'!I48+Calella!I48+'Caldes d''Estrac'!I48+Cabrils!I48+'Cabrera de Mar'!I48+Argentona!I48+'Arenys de Munt'!I48+'Arenys de Mar'!I48+Alella!I48</f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f>'Vilassar de Mar'!H49+'Vilassar de Dalt'!H49+Tordera!H49+Tiana!H49+Teià!H49+'Santa Susanna'!H49+'Sant Vicenç de Montalt'!H49+'Sant Pol de Mar'!H49+'Sant Iscle de Vallalta'!H49+'Sant Cebrià de Vallalta'!H49+'Sant Andreu de Llavaneres'!H49+'Premià de Mar'!H49+'Premià de Dalt'!H49+'Pineda de Mar'!H49+Palafolls!H49+Òrrius!H49+Montgat!H49+Mataró!H49+'El Masnou'!H49+'Malgrat de Mar'!H49+Dosrius!H49+'Canet de Mar'!H49+Calella!H49+'Caldes d''Estrac'!H49+Cabrils!H49+'Cabrera de Mar'!H49+Argentona!H49+'Arenys de Munt'!H49+'Arenys de Mar'!H49+Alella!H49</f>
        <v>0</v>
      </c>
      <c r="I49" s="74">
        <f>'Vilassar de Mar'!I49+'Vilassar de Dalt'!I49+Tordera!I49+Tiana!I49+Teià!I49+'Santa Susanna'!I49+'Sant Vicenç de Montalt'!I49+'Sant Pol de Mar'!I49+'Sant Iscle de Vallalta'!I49+'Sant Cebrià de Vallalta'!I49+'Sant Andreu de Llavaneres'!I49+'Premià de Mar'!I49+'Premià de Dalt'!I49+'Pineda de Mar'!I49+Palafolls!I49+Òrrius!I49+Montgat!I49+Mataró!I49+'El Masnou'!I49+'Malgrat de Mar'!I49+Dosrius!I49+'Canet de Mar'!I49+Calella!I49+'Caldes d''Estrac'!I49+Cabrils!I49+'Cabrera de Mar'!I49+Argentona!I49+'Arenys de Munt'!I49+'Arenys de Mar'!I49+Alella!I49</f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f>'Vilassar de Mar'!H50+'Vilassar de Dalt'!H50+Tordera!H50+Tiana!H50+Teià!H50+'Santa Susanna'!H50+'Sant Vicenç de Montalt'!H50+'Sant Pol de Mar'!H50+'Sant Iscle de Vallalta'!H50+'Sant Cebrià de Vallalta'!H50+'Sant Andreu de Llavaneres'!H50+'Premià de Mar'!H50+'Premià de Dalt'!H50+'Pineda de Mar'!H50+Palafolls!H50+Òrrius!H50+Montgat!H50+Mataró!H50+'El Masnou'!H50+'Malgrat de Mar'!H50+Dosrius!H50+'Canet de Mar'!H50+Calella!H50+'Caldes d''Estrac'!H50+Cabrils!H50+'Cabrera de Mar'!H50+Argentona!H50+'Arenys de Munt'!H50+'Arenys de Mar'!H50+Alella!H50</f>
        <v>2</v>
      </c>
      <c r="I50" s="74">
        <f>'Vilassar de Mar'!I50+'Vilassar de Dalt'!I50+Tordera!I50+Tiana!I50+Teià!I50+'Santa Susanna'!I50+'Sant Vicenç de Montalt'!I50+'Sant Pol de Mar'!I50+'Sant Iscle de Vallalta'!I50+'Sant Cebrià de Vallalta'!I50+'Sant Andreu de Llavaneres'!I50+'Premià de Mar'!I50+'Premià de Dalt'!I50+'Pineda de Mar'!I50+Palafolls!I50+Òrrius!I50+Montgat!I50+Mataró!I50+'El Masnou'!I50+'Malgrat de Mar'!I50+Dosrius!I50+'Canet de Mar'!I50+Calella!I50+'Caldes d''Estrac'!I50+Cabrils!I50+'Cabrera de Mar'!I50+Argentona!I50+'Arenys de Munt'!I50+'Arenys de Mar'!I50+Alella!I50</f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f>'Vilassar de Mar'!H51+'Vilassar de Dalt'!H51+Tordera!H51+Tiana!H51+Teià!H51+'Santa Susanna'!H51+'Sant Vicenç de Montalt'!H51+'Sant Pol de Mar'!H51+'Sant Iscle de Vallalta'!H51+'Sant Cebrià de Vallalta'!H51+'Sant Andreu de Llavaneres'!H51+'Premià de Mar'!H51+'Premià de Dalt'!H51+'Pineda de Mar'!H51+Palafolls!H51+Òrrius!H51+Montgat!H51+Mataró!H51+'El Masnou'!H51+'Malgrat de Mar'!H51+Dosrius!H51+'Canet de Mar'!H51+Calella!H51+'Caldes d''Estrac'!H51+Cabrils!H51+'Cabrera de Mar'!H51+Argentona!H51+'Arenys de Munt'!H51+'Arenys de Mar'!H51+Alella!H51</f>
        <v>1</v>
      </c>
      <c r="I51" s="74">
        <f>'Vilassar de Mar'!I51+'Vilassar de Dalt'!I51+Tordera!I51+Tiana!I51+Teià!I51+'Santa Susanna'!I51+'Sant Vicenç de Montalt'!I51+'Sant Pol de Mar'!I51+'Sant Iscle de Vallalta'!I51+'Sant Cebrià de Vallalta'!I51+'Sant Andreu de Llavaneres'!I51+'Premià de Mar'!I51+'Premià de Dalt'!I51+'Pineda de Mar'!I51+Palafolls!I51+Òrrius!I51+Montgat!I51+Mataró!I51+'El Masnou'!I51+'Malgrat de Mar'!I51+Dosrius!I51+'Canet de Mar'!I51+Calella!I51+'Caldes d''Estrac'!I51+Cabrils!I51+'Cabrera de Mar'!I51+Argentona!I51+'Arenys de Munt'!I51+'Arenys de Mar'!I51+Alella!I51</f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2541</v>
      </c>
      <c r="C52" s="51">
        <f>SUM(C7:C51)</f>
        <v>2262</v>
      </c>
      <c r="D52" s="34" t="s">
        <v>150</v>
      </c>
      <c r="E52" s="52">
        <f>SUM(E7:E51)</f>
        <v>7010</v>
      </c>
      <c r="F52" s="52">
        <f>SUM(F7:F51)</f>
        <v>7274</v>
      </c>
      <c r="G52" s="35" t="s">
        <v>150</v>
      </c>
      <c r="H52" s="52">
        <f>SUM(H7:H51)</f>
        <v>4918</v>
      </c>
      <c r="I52" s="51">
        <f>SUM(I7:I51)</f>
        <v>1477</v>
      </c>
      <c r="J52" s="35" t="s">
        <v>150</v>
      </c>
      <c r="K52" s="52">
        <f>SUM(K7:K51)</f>
        <v>5305</v>
      </c>
      <c r="L52" s="52">
        <f>SUM(L7:L51)</f>
        <v>5319</v>
      </c>
      <c r="M52" s="35" t="s">
        <v>150</v>
      </c>
      <c r="N52" s="52">
        <f>SUM(N7:N51)</f>
        <v>1050</v>
      </c>
      <c r="O52" s="51">
        <f>SUM(O7:O51)</f>
        <v>1606</v>
      </c>
      <c r="P52" s="35" t="s">
        <v>150</v>
      </c>
      <c r="Q52" s="52">
        <f>SUM(Q8:Q51)</f>
        <v>3914</v>
      </c>
      <c r="R52" s="52">
        <f>SUM(R8:R51)</f>
        <v>5484</v>
      </c>
      <c r="S52" s="34" t="s">
        <v>150</v>
      </c>
      <c r="T52" s="52">
        <f>SUM(T7:T51)</f>
        <v>178</v>
      </c>
      <c r="U52" s="51">
        <f>SUM(U7:U51)</f>
        <v>181</v>
      </c>
      <c r="V52" s="35" t="s">
        <v>150</v>
      </c>
      <c r="W52" s="52">
        <f>SUM(W7:W51)</f>
        <v>24</v>
      </c>
      <c r="X52" s="51">
        <f>SUM(X7:X51)</f>
        <v>17</v>
      </c>
      <c r="Y52" s="35" t="s">
        <v>150</v>
      </c>
      <c r="Z52" s="52">
        <f>SUM(Z7:Z51)</f>
        <v>3</v>
      </c>
      <c r="AA52" s="53">
        <f>SUM(AA7:AA51)</f>
        <v>1</v>
      </c>
    </row>
    <row r="53" spans="1:27" ht="12.75" customHeight="1" thickBot="1">
      <c r="A53" s="36" t="s">
        <v>151</v>
      </c>
      <c r="B53" s="48">
        <f>B52*100/B54</f>
        <v>52.90443472829482</v>
      </c>
      <c r="C53" s="49">
        <f>C52*100/B54</f>
        <v>47.09556527170518</v>
      </c>
      <c r="D53" s="37" t="s">
        <v>151</v>
      </c>
      <c r="E53" s="48">
        <f>E52*100/E54</f>
        <v>49.075889106692806</v>
      </c>
      <c r="F53" s="48">
        <f>F52*100/E54</f>
        <v>50.924110893307194</v>
      </c>
      <c r="G53" s="38" t="s">
        <v>151</v>
      </c>
      <c r="H53" s="48">
        <f>H52*100/H54</f>
        <v>76.90383111806098</v>
      </c>
      <c r="I53" s="49">
        <f>I52*100/H54</f>
        <v>23.096168881939015</v>
      </c>
      <c r="J53" s="38" t="s">
        <v>151</v>
      </c>
      <c r="K53" s="48">
        <f>K52*100/K54</f>
        <v>49.93411144578313</v>
      </c>
      <c r="L53" s="48">
        <f>L52*100/K54</f>
        <v>50.06588855421687</v>
      </c>
      <c r="M53" s="38" t="s">
        <v>151</v>
      </c>
      <c r="N53" s="48">
        <f>N52*100/N54</f>
        <v>39.53313253012048</v>
      </c>
      <c r="O53" s="49">
        <f>O52*100/N54</f>
        <v>60.46686746987952</v>
      </c>
      <c r="P53" s="38" t="s">
        <v>151</v>
      </c>
      <c r="Q53" s="48">
        <f>Q52*100/Q54</f>
        <v>41.64715896999362</v>
      </c>
      <c r="R53" s="49">
        <f>R52*100/Q54</f>
        <v>58.35284103000638</v>
      </c>
      <c r="S53" s="38" t="s">
        <v>151</v>
      </c>
      <c r="T53" s="48">
        <f>T52*100/T54</f>
        <v>49.58217270194986</v>
      </c>
      <c r="U53" s="49">
        <f>U52*100/T54</f>
        <v>50.41782729805014</v>
      </c>
      <c r="V53" s="38" t="s">
        <v>151</v>
      </c>
      <c r="W53" s="48">
        <f>W52*100/W54</f>
        <v>58.53658536585366</v>
      </c>
      <c r="X53" s="49">
        <f>X52*100/W54</f>
        <v>41.46341463414634</v>
      </c>
      <c r="Y53" s="38" t="s">
        <v>151</v>
      </c>
      <c r="Z53" s="48">
        <f>Z52*100/Z54</f>
        <v>75</v>
      </c>
      <c r="AA53" s="53">
        <f>AA52*100/Z54</f>
        <v>25</v>
      </c>
    </row>
    <row r="54" spans="1:27" ht="12.75" customHeight="1" thickBot="1">
      <c r="A54" s="2" t="s">
        <v>152</v>
      </c>
      <c r="B54" s="117">
        <f>SUM(B52:C52)</f>
        <v>4803</v>
      </c>
      <c r="C54" s="103"/>
      <c r="D54" s="3" t="s">
        <v>152</v>
      </c>
      <c r="E54" s="118">
        <f>SUM(E52:F52)</f>
        <v>14284</v>
      </c>
      <c r="F54" s="101"/>
      <c r="G54" s="4" t="s">
        <v>152</v>
      </c>
      <c r="H54" s="119">
        <f>SUM(H52:I52)</f>
        <v>6395</v>
      </c>
      <c r="I54" s="120"/>
      <c r="J54" s="5" t="s">
        <v>152</v>
      </c>
      <c r="K54" s="121">
        <f>SUM(K52:L52)</f>
        <v>10624</v>
      </c>
      <c r="L54" s="122"/>
      <c r="M54" s="6" t="s">
        <v>152</v>
      </c>
      <c r="N54" s="104">
        <f>SUM(N52:O52)</f>
        <v>2656</v>
      </c>
      <c r="O54" s="105"/>
      <c r="P54" s="7" t="s">
        <v>152</v>
      </c>
      <c r="Q54" s="106">
        <f>SUM(Q52:R52)</f>
        <v>9398</v>
      </c>
      <c r="R54" s="101"/>
      <c r="S54" s="8" t="s">
        <v>152</v>
      </c>
      <c r="T54" s="107">
        <f>SUM(T52:U52)</f>
        <v>359</v>
      </c>
      <c r="U54" s="103"/>
      <c r="V54" s="9" t="s">
        <v>152</v>
      </c>
      <c r="W54" s="116">
        <f>SUM(W52:X52)</f>
        <v>41</v>
      </c>
      <c r="X54" s="103"/>
      <c r="Y54" s="10" t="s">
        <v>152</v>
      </c>
      <c r="Z54" s="90">
        <f>SUM(Z52:AA52)</f>
        <v>4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20679</v>
      </c>
      <c r="I55" s="95"/>
      <c r="J55" s="96" t="s">
        <v>152</v>
      </c>
      <c r="K55" s="97"/>
      <c r="L55" s="97"/>
      <c r="M55" s="97"/>
      <c r="N55" s="98">
        <f>SUM(K54+N54)</f>
        <v>13280</v>
      </c>
      <c r="O55" s="99"/>
      <c r="P55" s="100" t="s">
        <v>152</v>
      </c>
      <c r="Q55" s="93"/>
      <c r="R55" s="93"/>
      <c r="S55" s="101"/>
      <c r="T55" s="102">
        <f>SUM(Q54+T54)</f>
        <v>9757</v>
      </c>
      <c r="U55" s="103"/>
      <c r="W55" s="75"/>
      <c r="X55" s="75"/>
      <c r="Y55" s="11"/>
      <c r="Z55" s="14"/>
      <c r="AA55" s="15"/>
    </row>
    <row r="56" ht="12" customHeight="1"/>
  </sheetData>
  <sheetProtection/>
  <mergeCells count="27">
    <mergeCell ref="H55:I55"/>
    <mergeCell ref="J55:M55"/>
    <mergeCell ref="B54:C54"/>
    <mergeCell ref="E54:F54"/>
    <mergeCell ref="Z54:AA54"/>
    <mergeCell ref="Q54:R54"/>
    <mergeCell ref="T54:U54"/>
    <mergeCell ref="N55:O55"/>
    <mergeCell ref="H54:I54"/>
    <mergeCell ref="K54:L54"/>
    <mergeCell ref="T55:U55"/>
    <mergeCell ref="P55:S55"/>
    <mergeCell ref="M3:O3"/>
    <mergeCell ref="S3:U3"/>
    <mergeCell ref="Y5:AA5"/>
    <mergeCell ref="A5:C5"/>
    <mergeCell ref="D5:I5"/>
    <mergeCell ref="J5:O5"/>
    <mergeCell ref="P5:U5"/>
    <mergeCell ref="D55:G55"/>
    <mergeCell ref="Z3:AA3"/>
    <mergeCell ref="Z2:AA2"/>
    <mergeCell ref="M2:O2"/>
    <mergeCell ref="S2:U2"/>
    <mergeCell ref="V5:X5"/>
    <mergeCell ref="W54:X54"/>
    <mergeCell ref="N54:O54"/>
  </mergeCells>
  <printOptions/>
  <pageMargins left="0" right="0" top="0" bottom="0" header="0" footer="0"/>
  <pageSetup horizontalDpi="600" verticalDpi="600" orientation="landscape" paperSize="9" scale="84" r:id="rId2"/>
  <ignoredErrors>
    <ignoredError sqref="B7:G7 P2 D45:G47 D13:G44 D8:D12 G8:G12 J7 J45:AA47 J36:AA44 J8:J12 M7 J13:J32 M26:P32 M8:M12 P7 M13:M25 P13:P25 P8:P10 J33:P35 S33:AA35 S26:AA32 S7 S13:AA25 S11:AA12 V7 S8 V8 S9:V10 Y9:AA10 Y7 Y8 B8:C48 E8:F12 H7:I51 K7:L32 N7:O25 Q7:R35 T7:U8 W7:X10 Z7:AA8 P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421875" style="1" bestFit="1" customWidth="1"/>
    <col min="24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12123</v>
      </c>
      <c r="Q2" s="66" t="s">
        <v>157</v>
      </c>
      <c r="R2" s="55"/>
      <c r="S2" s="127" t="s">
        <v>1</v>
      </c>
      <c r="T2" s="128"/>
      <c r="U2" s="128"/>
      <c r="V2" s="73">
        <f>5676+V3</f>
        <v>5958</v>
      </c>
      <c r="W2" s="42"/>
      <c r="X2" s="69" t="s">
        <v>2</v>
      </c>
      <c r="Y2" s="70"/>
      <c r="Z2" s="123">
        <f>5874+Z3</f>
        <v>6165</v>
      </c>
      <c r="AA2" s="124"/>
    </row>
    <row r="3" spans="1:27" s="54" customFormat="1" ht="11.25" customHeight="1" thickBot="1">
      <c r="A3" s="39" t="s">
        <v>212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573</v>
      </c>
      <c r="Q3" s="89">
        <f>P3*100/P2</f>
        <v>4.726552833457065</v>
      </c>
      <c r="R3" s="58"/>
      <c r="S3" s="129" t="s">
        <v>3</v>
      </c>
      <c r="T3" s="130"/>
      <c r="U3" s="131"/>
      <c r="V3" s="68">
        <f>SUM(B52+E52+H52+K52+N52+Q52+T52+W52+Z52)</f>
        <v>282</v>
      </c>
      <c r="W3" s="58"/>
      <c r="X3" s="71" t="s">
        <v>3</v>
      </c>
      <c r="Y3" s="72"/>
      <c r="Z3" s="114">
        <f>SUM(C52+F52+I52+L52+O52+R52+U52+X52+AA52)</f>
        <v>291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10</v>
      </c>
      <c r="L7" s="84">
        <v>11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2</v>
      </c>
      <c r="V7" s="20" t="s">
        <v>24</v>
      </c>
      <c r="W7" s="84">
        <v>0</v>
      </c>
      <c r="X7" s="74">
        <v>1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12</v>
      </c>
      <c r="R8" s="84">
        <v>10</v>
      </c>
      <c r="S8" s="23" t="s">
        <v>179</v>
      </c>
      <c r="T8" s="84">
        <v>5</v>
      </c>
      <c r="U8" s="74">
        <v>6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2</v>
      </c>
      <c r="F9" s="32">
        <v>2</v>
      </c>
      <c r="G9" s="23" t="s">
        <v>32</v>
      </c>
      <c r="H9" s="84">
        <v>0</v>
      </c>
      <c r="I9" s="74">
        <v>0</v>
      </c>
      <c r="J9" s="22" t="s">
        <v>33</v>
      </c>
      <c r="K9" s="84">
        <v>4</v>
      </c>
      <c r="L9" s="32">
        <v>3</v>
      </c>
      <c r="M9" s="23" t="s">
        <v>29</v>
      </c>
      <c r="N9" s="84">
        <v>1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2</v>
      </c>
      <c r="C10" s="74">
        <v>2</v>
      </c>
      <c r="D10" s="22" t="s">
        <v>37</v>
      </c>
      <c r="E10" s="84">
        <v>55</v>
      </c>
      <c r="F10" s="32">
        <v>38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0</v>
      </c>
      <c r="M10" s="23" t="s">
        <v>169</v>
      </c>
      <c r="N10" s="84">
        <v>0</v>
      </c>
      <c r="O10" s="74">
        <v>1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1</v>
      </c>
      <c r="I11" s="74">
        <v>0</v>
      </c>
      <c r="J11" s="22" t="s">
        <v>38</v>
      </c>
      <c r="K11" s="84">
        <v>1</v>
      </c>
      <c r="L11" s="32">
        <v>1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1</v>
      </c>
      <c r="R11" s="84">
        <v>6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1</v>
      </c>
      <c r="G12" s="23" t="s">
        <v>44</v>
      </c>
      <c r="H12" s="84">
        <v>0</v>
      </c>
      <c r="I12" s="74">
        <v>0</v>
      </c>
      <c r="J12" s="22" t="s">
        <v>45</v>
      </c>
      <c r="K12" s="84">
        <v>1</v>
      </c>
      <c r="L12" s="32">
        <v>2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10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2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6</v>
      </c>
      <c r="R13" s="84">
        <v>4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1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6</v>
      </c>
      <c r="L15" s="32">
        <v>2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1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14</v>
      </c>
      <c r="L16" s="32">
        <v>18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1</v>
      </c>
      <c r="C17" s="74">
        <v>3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1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</v>
      </c>
      <c r="R17" s="84">
        <v>5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2</v>
      </c>
      <c r="C18" s="74">
        <v>1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1</v>
      </c>
      <c r="L18" s="32">
        <v>0</v>
      </c>
      <c r="M18" s="23" t="s">
        <v>64</v>
      </c>
      <c r="N18" s="84">
        <v>1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22</v>
      </c>
      <c r="I20" s="74">
        <v>6</v>
      </c>
      <c r="J20" s="22" t="s">
        <v>81</v>
      </c>
      <c r="K20" s="84">
        <v>26</v>
      </c>
      <c r="L20" s="32">
        <v>19</v>
      </c>
      <c r="M20" s="23" t="s">
        <v>53</v>
      </c>
      <c r="N20" s="84">
        <v>0</v>
      </c>
      <c r="O20" s="74">
        <v>2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0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7</v>
      </c>
      <c r="O21" s="74">
        <v>8</v>
      </c>
      <c r="P21" s="22" t="s">
        <v>83</v>
      </c>
      <c r="Q21" s="84">
        <v>2</v>
      </c>
      <c r="R21" s="84">
        <v>4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1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1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</v>
      </c>
      <c r="O23" s="74">
        <v>0</v>
      </c>
      <c r="P23" s="22" t="s">
        <v>90</v>
      </c>
      <c r="Q23" s="84">
        <v>2</v>
      </c>
      <c r="R23" s="84">
        <v>2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1</v>
      </c>
      <c r="P24" s="22" t="s">
        <v>93</v>
      </c>
      <c r="Q24" s="84">
        <v>0</v>
      </c>
      <c r="R24" s="84">
        <v>1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3</v>
      </c>
      <c r="L25" s="32">
        <v>4</v>
      </c>
      <c r="M25" s="23" t="s">
        <v>82</v>
      </c>
      <c r="N25" s="84">
        <v>0</v>
      </c>
      <c r="O25" s="74">
        <v>3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0</v>
      </c>
      <c r="L26" s="32">
        <v>3</v>
      </c>
      <c r="M26" s="31"/>
      <c r="N26" s="32"/>
      <c r="O26" s="25"/>
      <c r="P26" s="22" t="s">
        <v>103</v>
      </c>
      <c r="Q26" s="84">
        <v>0</v>
      </c>
      <c r="R26" s="84">
        <v>9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1</v>
      </c>
      <c r="L27" s="32">
        <v>3</v>
      </c>
      <c r="M27" s="31"/>
      <c r="N27" s="32"/>
      <c r="O27" s="25"/>
      <c r="P27" s="22" t="s">
        <v>107</v>
      </c>
      <c r="Q27" s="84">
        <v>9</v>
      </c>
      <c r="R27" s="84">
        <v>12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12</v>
      </c>
      <c r="L28" s="32">
        <v>13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5</v>
      </c>
      <c r="I29" s="74">
        <v>3</v>
      </c>
      <c r="J29" s="23" t="s">
        <v>69</v>
      </c>
      <c r="K29" s="84">
        <v>19</v>
      </c>
      <c r="L29" s="32">
        <v>27</v>
      </c>
      <c r="M29" s="31"/>
      <c r="N29" s="32"/>
      <c r="O29" s="25"/>
      <c r="P29" s="22" t="s">
        <v>175</v>
      </c>
      <c r="Q29" s="84">
        <v>1</v>
      </c>
      <c r="R29" s="84">
        <v>2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2</v>
      </c>
      <c r="R33" s="84">
        <v>2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2</v>
      </c>
      <c r="R34" s="84">
        <v>0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3</v>
      </c>
      <c r="R35" s="84">
        <v>1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7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2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7</v>
      </c>
      <c r="I40" s="74">
        <v>5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1</v>
      </c>
      <c r="D44" s="26"/>
      <c r="E44" s="32"/>
      <c r="F44" s="32"/>
      <c r="G44" s="23" t="s">
        <v>139</v>
      </c>
      <c r="H44" s="84">
        <v>2</v>
      </c>
      <c r="I44" s="74">
        <v>1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16</v>
      </c>
      <c r="C48" s="74">
        <v>23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24</v>
      </c>
      <c r="C52" s="51">
        <f>SUM(C7:C51)</f>
        <v>32</v>
      </c>
      <c r="D52" s="34" t="s">
        <v>150</v>
      </c>
      <c r="E52" s="52">
        <f>SUM(E7:E51)</f>
        <v>57</v>
      </c>
      <c r="F52" s="52">
        <f>SUM(F7:F51)</f>
        <v>41</v>
      </c>
      <c r="G52" s="35" t="s">
        <v>150</v>
      </c>
      <c r="H52" s="52">
        <f>SUM(H7:H51)</f>
        <v>44</v>
      </c>
      <c r="I52" s="51">
        <f>SUM(I7:I51)</f>
        <v>15</v>
      </c>
      <c r="J52" s="35" t="s">
        <v>150</v>
      </c>
      <c r="K52" s="52">
        <f>SUM(K7:K51)</f>
        <v>99</v>
      </c>
      <c r="L52" s="52">
        <f>SUM(L7:L51)</f>
        <v>108</v>
      </c>
      <c r="M52" s="35" t="s">
        <v>150</v>
      </c>
      <c r="N52" s="52">
        <f>SUM(N7:N51)</f>
        <v>10</v>
      </c>
      <c r="O52" s="51">
        <f>SUM(O7:O51)</f>
        <v>16</v>
      </c>
      <c r="P52" s="35" t="s">
        <v>150</v>
      </c>
      <c r="Q52" s="52">
        <f>SUM(Q8:Q51)</f>
        <v>43</v>
      </c>
      <c r="R52" s="52">
        <f>SUM(R8:R51)</f>
        <v>70</v>
      </c>
      <c r="S52" s="34" t="s">
        <v>150</v>
      </c>
      <c r="T52" s="52">
        <f>SUM(T7:T51)</f>
        <v>5</v>
      </c>
      <c r="U52" s="51">
        <f>SUM(U7:U51)</f>
        <v>8</v>
      </c>
      <c r="V52" s="35" t="s">
        <v>150</v>
      </c>
      <c r="W52" s="52">
        <f>SUM(W7:W51)</f>
        <v>0</v>
      </c>
      <c r="X52" s="51">
        <f>SUM(X7:X51)</f>
        <v>1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42.857142857142854</v>
      </c>
      <c r="C53" s="49">
        <f>C52*100/B54</f>
        <v>57.142857142857146</v>
      </c>
      <c r="D53" s="37" t="s">
        <v>151</v>
      </c>
      <c r="E53" s="48">
        <f>E52*100/E54</f>
        <v>58.16326530612245</v>
      </c>
      <c r="F53" s="48">
        <f>F52*100/E54</f>
        <v>41.83673469387755</v>
      </c>
      <c r="G53" s="38" t="s">
        <v>151</v>
      </c>
      <c r="H53" s="48">
        <f>H52*100/H54</f>
        <v>74.57627118644068</v>
      </c>
      <c r="I53" s="49">
        <f>I52*100/H54</f>
        <v>25.423728813559322</v>
      </c>
      <c r="J53" s="38" t="s">
        <v>151</v>
      </c>
      <c r="K53" s="48">
        <f>K52*100/K54</f>
        <v>47.82608695652174</v>
      </c>
      <c r="L53" s="48">
        <f>L52*100/K54</f>
        <v>52.17391304347826</v>
      </c>
      <c r="M53" s="38" t="s">
        <v>151</v>
      </c>
      <c r="N53" s="48">
        <f>N52*100/N54</f>
        <v>38.46153846153846</v>
      </c>
      <c r="O53" s="49">
        <f>O52*100/N54</f>
        <v>61.53846153846154</v>
      </c>
      <c r="P53" s="38" t="s">
        <v>151</v>
      </c>
      <c r="Q53" s="48">
        <f>Q52*100/Q54</f>
        <v>38.05309734513274</v>
      </c>
      <c r="R53" s="49">
        <f>R52*100/Q54</f>
        <v>61.94690265486726</v>
      </c>
      <c r="S53" s="38" t="s">
        <v>151</v>
      </c>
      <c r="T53" s="48">
        <f>T52*100/T54</f>
        <v>38.46153846153846</v>
      </c>
      <c r="U53" s="49">
        <f>U52*100/T54</f>
        <v>61.53846153846154</v>
      </c>
      <c r="V53" s="38" t="s">
        <v>151</v>
      </c>
      <c r="W53" s="48">
        <f>W52*100/W54</f>
        <v>0</v>
      </c>
      <c r="X53" s="49">
        <f>X52*100/W54</f>
        <v>100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56</v>
      </c>
      <c r="C54" s="103"/>
      <c r="D54" s="3" t="s">
        <v>152</v>
      </c>
      <c r="E54" s="118">
        <f>SUM(E52:F52)</f>
        <v>98</v>
      </c>
      <c r="F54" s="101"/>
      <c r="G54" s="4" t="s">
        <v>152</v>
      </c>
      <c r="H54" s="119">
        <f>SUM(H52:I52)</f>
        <v>59</v>
      </c>
      <c r="I54" s="120"/>
      <c r="J54" s="5" t="s">
        <v>152</v>
      </c>
      <c r="K54" s="121">
        <f>SUM(K52:L52)</f>
        <v>207</v>
      </c>
      <c r="L54" s="122"/>
      <c r="M54" s="6" t="s">
        <v>152</v>
      </c>
      <c r="N54" s="104">
        <f>SUM(N52:O52)</f>
        <v>26</v>
      </c>
      <c r="O54" s="105"/>
      <c r="P54" s="7" t="s">
        <v>152</v>
      </c>
      <c r="Q54" s="106">
        <f>SUM(Q52:R52)</f>
        <v>113</v>
      </c>
      <c r="R54" s="101"/>
      <c r="S54" s="8" t="s">
        <v>152</v>
      </c>
      <c r="T54" s="107">
        <f>SUM(T52:U52)</f>
        <v>13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157</v>
      </c>
      <c r="I55" s="95"/>
      <c r="J55" s="96" t="s">
        <v>152</v>
      </c>
      <c r="K55" s="97"/>
      <c r="L55" s="97"/>
      <c r="M55" s="97"/>
      <c r="N55" s="98">
        <f>SUM(K54+N54)</f>
        <v>233</v>
      </c>
      <c r="O55" s="99"/>
      <c r="P55" s="100" t="s">
        <v>152</v>
      </c>
      <c r="Q55" s="93"/>
      <c r="R55" s="93"/>
      <c r="S55" s="101"/>
      <c r="T55" s="102">
        <f>SUM(Q54+T54)</f>
        <v>126</v>
      </c>
      <c r="U55" s="103"/>
      <c r="W55" s="75"/>
      <c r="X55" s="75"/>
      <c r="Y55" s="11"/>
      <c r="Z55" s="14"/>
      <c r="AA55" s="15"/>
    </row>
  </sheetData>
  <sheetProtection/>
  <mergeCells count="27">
    <mergeCell ref="B54:C54"/>
    <mergeCell ref="E54:F54"/>
    <mergeCell ref="H54:I54"/>
    <mergeCell ref="K54:L54"/>
    <mergeCell ref="A5:C5"/>
    <mergeCell ref="D5:I5"/>
    <mergeCell ref="J5:O5"/>
    <mergeCell ref="Z2:AA2"/>
    <mergeCell ref="M2:O2"/>
    <mergeCell ref="S2:U2"/>
    <mergeCell ref="S3:U3"/>
    <mergeCell ref="Z3:AA3"/>
    <mergeCell ref="V5:X5"/>
    <mergeCell ref="D55:G55"/>
    <mergeCell ref="H55:I55"/>
    <mergeCell ref="J55:M55"/>
    <mergeCell ref="N55:O55"/>
    <mergeCell ref="P55:S55"/>
    <mergeCell ref="M3:O3"/>
    <mergeCell ref="P5:U5"/>
    <mergeCell ref="T55:U55"/>
    <mergeCell ref="Z54:AA54"/>
    <mergeCell ref="N54:O54"/>
    <mergeCell ref="Q54:R54"/>
    <mergeCell ref="T54:U54"/>
    <mergeCell ref="Y5:AA5"/>
    <mergeCell ref="W54:X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4591</v>
      </c>
      <c r="Q2" s="66" t="s">
        <v>157</v>
      </c>
      <c r="R2" s="55"/>
      <c r="S2" s="127" t="s">
        <v>1</v>
      </c>
      <c r="T2" s="128"/>
      <c r="U2" s="128"/>
      <c r="V2" s="73">
        <f>2199+V3</f>
        <v>2331</v>
      </c>
      <c r="W2" s="42"/>
      <c r="X2" s="69" t="s">
        <v>2</v>
      </c>
      <c r="Y2" s="70"/>
      <c r="Z2" s="123">
        <f>2123+Z3</f>
        <v>2260</v>
      </c>
      <c r="AA2" s="124"/>
    </row>
    <row r="3" spans="1:27" s="54" customFormat="1" ht="11.25" customHeight="1" thickBot="1">
      <c r="A3" s="39" t="s">
        <v>220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269</v>
      </c>
      <c r="Q3" s="89">
        <f>P3*100/P2</f>
        <v>5.859289915051187</v>
      </c>
      <c r="R3" s="58"/>
      <c r="S3" s="129" t="s">
        <v>3</v>
      </c>
      <c r="T3" s="130"/>
      <c r="U3" s="131"/>
      <c r="V3" s="68">
        <f>SUM(B52+E52+H52+K52+N52+Q52+T52+W52+Z52)</f>
        <v>132</v>
      </c>
      <c r="W3" s="58"/>
      <c r="X3" s="71" t="s">
        <v>3</v>
      </c>
      <c r="Y3" s="72"/>
      <c r="Z3" s="114">
        <f>SUM(C52+F52+I52+L52+O52+R52+U52+X52+AA52)</f>
        <v>137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0</v>
      </c>
      <c r="F7" s="32">
        <v>1</v>
      </c>
      <c r="G7" s="21" t="s">
        <v>18</v>
      </c>
      <c r="H7" s="84">
        <v>0</v>
      </c>
      <c r="I7" s="74">
        <v>0</v>
      </c>
      <c r="J7" s="20" t="s">
        <v>20</v>
      </c>
      <c r="K7" s="84">
        <v>2</v>
      </c>
      <c r="L7" s="84">
        <v>7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1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4</v>
      </c>
      <c r="R8" s="84">
        <v>6</v>
      </c>
      <c r="S8" s="23" t="s">
        <v>179</v>
      </c>
      <c r="T8" s="84">
        <v>5</v>
      </c>
      <c r="U8" s="74">
        <v>0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4</v>
      </c>
      <c r="L9" s="32">
        <v>2</v>
      </c>
      <c r="M9" s="23" t="s">
        <v>29</v>
      </c>
      <c r="N9" s="84">
        <v>3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16</v>
      </c>
      <c r="F10" s="32">
        <v>10</v>
      </c>
      <c r="G10" s="23" t="s">
        <v>223</v>
      </c>
      <c r="H10" s="84">
        <v>0</v>
      </c>
      <c r="I10" s="74">
        <v>0</v>
      </c>
      <c r="J10" s="23" t="s">
        <v>39</v>
      </c>
      <c r="K10" s="84">
        <v>1</v>
      </c>
      <c r="L10" s="32">
        <v>2</v>
      </c>
      <c r="M10" s="23" t="s">
        <v>169</v>
      </c>
      <c r="N10" s="84">
        <v>0</v>
      </c>
      <c r="O10" s="74">
        <v>0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1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0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2</v>
      </c>
      <c r="R11" s="84">
        <v>6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1</v>
      </c>
      <c r="M12" s="23" t="s">
        <v>46</v>
      </c>
      <c r="N12" s="84">
        <v>0</v>
      </c>
      <c r="O12" s="74">
        <v>0</v>
      </c>
      <c r="P12" s="22" t="s">
        <v>48</v>
      </c>
      <c r="Q12" s="84">
        <v>0</v>
      </c>
      <c r="R12" s="84">
        <v>3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1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2</v>
      </c>
      <c r="R13" s="84">
        <v>0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2</v>
      </c>
      <c r="L14" s="32">
        <v>2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1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12</v>
      </c>
      <c r="L16" s="32">
        <v>8</v>
      </c>
      <c r="M16" s="23" t="s">
        <v>40</v>
      </c>
      <c r="N16" s="84">
        <v>0</v>
      </c>
      <c r="O16" s="74">
        <v>0</v>
      </c>
      <c r="P16" s="22" t="s">
        <v>65</v>
      </c>
      <c r="Q16" s="84">
        <v>1</v>
      </c>
      <c r="R16" s="32">
        <v>1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2</v>
      </c>
      <c r="C17" s="74">
        <v>4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1</v>
      </c>
      <c r="R17" s="84">
        <v>1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0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1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1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5</v>
      </c>
      <c r="I20" s="74">
        <v>1</v>
      </c>
      <c r="J20" s="22" t="s">
        <v>81</v>
      </c>
      <c r="K20" s="84">
        <v>18</v>
      </c>
      <c r="L20" s="32">
        <v>16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1</v>
      </c>
      <c r="L21" s="32">
        <v>0</v>
      </c>
      <c r="M21" s="23" t="s">
        <v>74</v>
      </c>
      <c r="N21" s="84">
        <v>7</v>
      </c>
      <c r="O21" s="74">
        <v>7</v>
      </c>
      <c r="P21" s="22" t="s">
        <v>83</v>
      </c>
      <c r="Q21" s="84">
        <v>0</v>
      </c>
      <c r="R21" s="84">
        <v>2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2</v>
      </c>
      <c r="O23" s="74">
        <v>1</v>
      </c>
      <c r="P23" s="22" t="s">
        <v>90</v>
      </c>
      <c r="Q23" s="84">
        <v>0</v>
      </c>
      <c r="R23" s="84">
        <v>4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1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2</v>
      </c>
      <c r="L25" s="32">
        <v>8</v>
      </c>
      <c r="M25" s="23" t="s">
        <v>82</v>
      </c>
      <c r="N25" s="84">
        <v>3</v>
      </c>
      <c r="O25" s="74">
        <v>3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</v>
      </c>
      <c r="L26" s="32">
        <v>3</v>
      </c>
      <c r="M26" s="31"/>
      <c r="N26" s="32"/>
      <c r="O26" s="25"/>
      <c r="P26" s="22" t="s">
        <v>103</v>
      </c>
      <c r="Q26" s="84">
        <v>1</v>
      </c>
      <c r="R26" s="84">
        <v>7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3</v>
      </c>
      <c r="L27" s="32">
        <v>2</v>
      </c>
      <c r="M27" s="31"/>
      <c r="N27" s="32"/>
      <c r="O27" s="25"/>
      <c r="P27" s="22" t="s">
        <v>107</v>
      </c>
      <c r="Q27" s="84">
        <v>2</v>
      </c>
      <c r="R27" s="84">
        <v>1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10</v>
      </c>
      <c r="L28" s="32">
        <v>8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1</v>
      </c>
      <c r="I29" s="74">
        <v>0</v>
      </c>
      <c r="J29" s="23" t="s">
        <v>69</v>
      </c>
      <c r="K29" s="84">
        <v>6</v>
      </c>
      <c r="L29" s="32">
        <v>7</v>
      </c>
      <c r="M29" s="31"/>
      <c r="N29" s="32"/>
      <c r="O29" s="25"/>
      <c r="P29" s="22" t="s">
        <v>175</v>
      </c>
      <c r="Q29" s="84">
        <v>0</v>
      </c>
      <c r="R29" s="84">
        <v>1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1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3</v>
      </c>
      <c r="R33" s="84">
        <v>3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1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1</v>
      </c>
      <c r="R35" s="84">
        <v>0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1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1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</v>
      </c>
      <c r="C48" s="74">
        <v>0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5</v>
      </c>
      <c r="C52" s="51">
        <f>SUM(C7:C51)</f>
        <v>4</v>
      </c>
      <c r="D52" s="34" t="s">
        <v>150</v>
      </c>
      <c r="E52" s="52">
        <f>SUM(E7:E51)</f>
        <v>17</v>
      </c>
      <c r="F52" s="52">
        <f>SUM(F7:F51)</f>
        <v>11</v>
      </c>
      <c r="G52" s="35" t="s">
        <v>150</v>
      </c>
      <c r="H52" s="52">
        <f>SUM(H7:H51)</f>
        <v>8</v>
      </c>
      <c r="I52" s="51">
        <f>SUM(I7:I51)</f>
        <v>3</v>
      </c>
      <c r="J52" s="35" t="s">
        <v>150</v>
      </c>
      <c r="K52" s="52">
        <f>SUM(K7:K51)</f>
        <v>63</v>
      </c>
      <c r="L52" s="52">
        <f>SUM(L7:L51)</f>
        <v>68</v>
      </c>
      <c r="M52" s="35" t="s">
        <v>150</v>
      </c>
      <c r="N52" s="52">
        <f>SUM(N7:N51)</f>
        <v>15</v>
      </c>
      <c r="O52" s="51">
        <f>SUM(O7:O51)</f>
        <v>12</v>
      </c>
      <c r="P52" s="35" t="s">
        <v>150</v>
      </c>
      <c r="Q52" s="52">
        <f>SUM(Q8:Q51)</f>
        <v>18</v>
      </c>
      <c r="R52" s="52">
        <f>SUM(R8:R51)</f>
        <v>39</v>
      </c>
      <c r="S52" s="34" t="s">
        <v>150</v>
      </c>
      <c r="T52" s="52">
        <f>SUM(T7:T51)</f>
        <v>5</v>
      </c>
      <c r="U52" s="51">
        <f>SUM(U7:U51)</f>
        <v>0</v>
      </c>
      <c r="V52" s="35" t="s">
        <v>150</v>
      </c>
      <c r="W52" s="52">
        <f>SUM(W7:W51)</f>
        <v>1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55.55555555555556</v>
      </c>
      <c r="C53" s="49">
        <f>C52*100/B54</f>
        <v>44.44444444444444</v>
      </c>
      <c r="D53" s="37" t="s">
        <v>151</v>
      </c>
      <c r="E53" s="48">
        <f>E52*100/E54</f>
        <v>60.714285714285715</v>
      </c>
      <c r="F53" s="48">
        <f>F52*100/E54</f>
        <v>39.285714285714285</v>
      </c>
      <c r="G53" s="38" t="s">
        <v>151</v>
      </c>
      <c r="H53" s="48">
        <f>H52*100/H54</f>
        <v>72.72727272727273</v>
      </c>
      <c r="I53" s="49">
        <f>I52*100/H54</f>
        <v>27.272727272727273</v>
      </c>
      <c r="J53" s="38" t="s">
        <v>151</v>
      </c>
      <c r="K53" s="48">
        <f>K52*100/K54</f>
        <v>48.091603053435115</v>
      </c>
      <c r="L53" s="48">
        <f>L52*100/K54</f>
        <v>51.908396946564885</v>
      </c>
      <c r="M53" s="38" t="s">
        <v>151</v>
      </c>
      <c r="N53" s="48">
        <f>N52*100/N54</f>
        <v>55.55555555555556</v>
      </c>
      <c r="O53" s="49">
        <f>O52*100/N54</f>
        <v>44.44444444444444</v>
      </c>
      <c r="P53" s="38" t="s">
        <v>151</v>
      </c>
      <c r="Q53" s="48">
        <f>Q52*100/Q54</f>
        <v>31.57894736842105</v>
      </c>
      <c r="R53" s="49">
        <f>R52*100/Q54</f>
        <v>68.42105263157895</v>
      </c>
      <c r="S53" s="38" t="s">
        <v>151</v>
      </c>
      <c r="T53" s="48">
        <f>T52*100/T54</f>
        <v>100</v>
      </c>
      <c r="U53" s="49">
        <f>U52*100/T54</f>
        <v>0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9</v>
      </c>
      <c r="C54" s="103"/>
      <c r="D54" s="3" t="s">
        <v>152</v>
      </c>
      <c r="E54" s="118">
        <f>SUM(E52:F52)</f>
        <v>28</v>
      </c>
      <c r="F54" s="101"/>
      <c r="G54" s="4" t="s">
        <v>152</v>
      </c>
      <c r="H54" s="119">
        <f>SUM(H52:I52)</f>
        <v>11</v>
      </c>
      <c r="I54" s="120"/>
      <c r="J54" s="5" t="s">
        <v>152</v>
      </c>
      <c r="K54" s="121">
        <f>SUM(K52:L52)</f>
        <v>131</v>
      </c>
      <c r="L54" s="122"/>
      <c r="M54" s="6" t="s">
        <v>152</v>
      </c>
      <c r="N54" s="104">
        <f>SUM(N52:O52)</f>
        <v>27</v>
      </c>
      <c r="O54" s="105"/>
      <c r="P54" s="7" t="s">
        <v>152</v>
      </c>
      <c r="Q54" s="106">
        <f>SUM(Q52:R52)</f>
        <v>57</v>
      </c>
      <c r="R54" s="101"/>
      <c r="S54" s="8" t="s">
        <v>152</v>
      </c>
      <c r="T54" s="107">
        <f>SUM(T52:U52)</f>
        <v>5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39</v>
      </c>
      <c r="I55" s="95"/>
      <c r="J55" s="96" t="s">
        <v>152</v>
      </c>
      <c r="K55" s="97"/>
      <c r="L55" s="97"/>
      <c r="M55" s="97"/>
      <c r="N55" s="98">
        <f>SUM(K54+N54)</f>
        <v>158</v>
      </c>
      <c r="O55" s="99"/>
      <c r="P55" s="100" t="s">
        <v>152</v>
      </c>
      <c r="Q55" s="93"/>
      <c r="R55" s="93"/>
      <c r="S55" s="101"/>
      <c r="T55" s="102">
        <f>SUM(Q54+T54)</f>
        <v>62</v>
      </c>
      <c r="U55" s="103"/>
      <c r="W55" s="75"/>
      <c r="X55" s="75"/>
      <c r="Y55" s="11"/>
      <c r="Z55" s="14"/>
      <c r="AA55" s="15"/>
    </row>
  </sheetData>
  <sheetProtection/>
  <mergeCells count="27">
    <mergeCell ref="P5:U5"/>
    <mergeCell ref="M3:O3"/>
    <mergeCell ref="S3:U3"/>
    <mergeCell ref="Z2:AA2"/>
    <mergeCell ref="Z3:AA3"/>
    <mergeCell ref="V5:X5"/>
    <mergeCell ref="Y5:AA5"/>
    <mergeCell ref="W54:X54"/>
    <mergeCell ref="B54:C54"/>
    <mergeCell ref="E54:F54"/>
    <mergeCell ref="H54:I54"/>
    <mergeCell ref="K54:L54"/>
    <mergeCell ref="M2:O2"/>
    <mergeCell ref="S2:U2"/>
    <mergeCell ref="A5:C5"/>
    <mergeCell ref="D5:I5"/>
    <mergeCell ref="J5:O5"/>
    <mergeCell ref="Z54:AA54"/>
    <mergeCell ref="D55:G55"/>
    <mergeCell ref="H55:I55"/>
    <mergeCell ref="J55:M55"/>
    <mergeCell ref="N55:O55"/>
    <mergeCell ref="P55:S55"/>
    <mergeCell ref="T55:U55"/>
    <mergeCell ref="N54:O54"/>
    <mergeCell ref="Q54:R54"/>
    <mergeCell ref="T54:U54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31">
      <selection activeCell="Z53" sqref="Z53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7304</v>
      </c>
      <c r="Q2" s="66" t="s">
        <v>157</v>
      </c>
      <c r="R2" s="55"/>
      <c r="S2" s="127" t="s">
        <v>1</v>
      </c>
      <c r="T2" s="128"/>
      <c r="U2" s="128"/>
      <c r="V2" s="73">
        <f>3280+V3</f>
        <v>3612</v>
      </c>
      <c r="W2" s="42"/>
      <c r="X2" s="69" t="s">
        <v>2</v>
      </c>
      <c r="Y2" s="70"/>
      <c r="Z2" s="123">
        <f>3348+Z3</f>
        <v>3692</v>
      </c>
      <c r="AA2" s="124"/>
    </row>
    <row r="3" spans="1:27" s="54" customFormat="1" ht="11.25" customHeight="1" thickBot="1">
      <c r="A3" s="39" t="s">
        <v>206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676</v>
      </c>
      <c r="Q3" s="89">
        <f>P3*100/P2</f>
        <v>9.255202628696605</v>
      </c>
      <c r="R3" s="58"/>
      <c r="S3" s="129" t="s">
        <v>3</v>
      </c>
      <c r="T3" s="130"/>
      <c r="U3" s="131"/>
      <c r="V3" s="68">
        <f>SUM(B52+E52+H52+K52+N52+Q52+T52+W52+Z52)</f>
        <v>332</v>
      </c>
      <c r="W3" s="58"/>
      <c r="X3" s="71" t="s">
        <v>3</v>
      </c>
      <c r="Y3" s="72"/>
      <c r="Z3" s="114">
        <f>SUM(C52+F52+I52+L52+O52+R52+U52+X52+AA52)</f>
        <v>344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1</v>
      </c>
      <c r="F7" s="32">
        <v>0</v>
      </c>
      <c r="G7" s="21" t="s">
        <v>18</v>
      </c>
      <c r="H7" s="84">
        <v>0</v>
      </c>
      <c r="I7" s="74">
        <v>0</v>
      </c>
      <c r="J7" s="20" t="s">
        <v>20</v>
      </c>
      <c r="K7" s="84">
        <v>16</v>
      </c>
      <c r="L7" s="84">
        <v>11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1</v>
      </c>
      <c r="U7" s="74">
        <v>0</v>
      </c>
      <c r="V7" s="20" t="s">
        <v>24</v>
      </c>
      <c r="W7" s="84">
        <v>0</v>
      </c>
      <c r="X7" s="74">
        <v>3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2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3</v>
      </c>
      <c r="M8" s="21" t="s">
        <v>21</v>
      </c>
      <c r="N8" s="84">
        <v>0</v>
      </c>
      <c r="O8" s="74">
        <v>0</v>
      </c>
      <c r="P8" s="20" t="s">
        <v>22</v>
      </c>
      <c r="Q8" s="84">
        <v>4</v>
      </c>
      <c r="R8" s="84">
        <v>8</v>
      </c>
      <c r="S8" s="23" t="s">
        <v>179</v>
      </c>
      <c r="T8" s="84">
        <v>12</v>
      </c>
      <c r="U8" s="74">
        <v>5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4</v>
      </c>
      <c r="L9" s="32">
        <v>6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4</v>
      </c>
      <c r="C10" s="74">
        <v>1</v>
      </c>
      <c r="D10" s="22" t="s">
        <v>37</v>
      </c>
      <c r="E10" s="84">
        <v>95</v>
      </c>
      <c r="F10" s="32">
        <v>95</v>
      </c>
      <c r="G10" s="23" t="s">
        <v>223</v>
      </c>
      <c r="H10" s="84">
        <v>0</v>
      </c>
      <c r="I10" s="74">
        <v>0</v>
      </c>
      <c r="J10" s="23" t="s">
        <v>39</v>
      </c>
      <c r="K10" s="84">
        <v>2</v>
      </c>
      <c r="L10" s="32">
        <v>4</v>
      </c>
      <c r="M10" s="23" t="s">
        <v>169</v>
      </c>
      <c r="N10" s="84">
        <v>0</v>
      </c>
      <c r="O10" s="74">
        <v>1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3</v>
      </c>
      <c r="L11" s="32">
        <v>1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1</v>
      </c>
      <c r="R11" s="84">
        <v>7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4</v>
      </c>
      <c r="L12" s="32">
        <v>1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8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2</v>
      </c>
      <c r="R13" s="84">
        <v>9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4</v>
      </c>
      <c r="M15" s="23" t="s">
        <v>57</v>
      </c>
      <c r="N15" s="84">
        <v>0</v>
      </c>
      <c r="O15" s="74">
        <v>0</v>
      </c>
      <c r="P15" s="22" t="s">
        <v>61</v>
      </c>
      <c r="Q15" s="84">
        <v>3</v>
      </c>
      <c r="R15" s="84">
        <v>0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35</v>
      </c>
      <c r="L16" s="32">
        <v>25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1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3</v>
      </c>
      <c r="L17" s="32">
        <v>2</v>
      </c>
      <c r="M17" s="23" t="s">
        <v>215</v>
      </c>
      <c r="N17" s="84">
        <v>0</v>
      </c>
      <c r="O17" s="74">
        <v>0</v>
      </c>
      <c r="P17" s="22" t="s">
        <v>70</v>
      </c>
      <c r="Q17" s="84">
        <v>0</v>
      </c>
      <c r="R17" s="84">
        <v>1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</v>
      </c>
      <c r="C18" s="74">
        <v>1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2</v>
      </c>
      <c r="L18" s="32">
        <v>3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1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</v>
      </c>
      <c r="I20" s="74">
        <v>0</v>
      </c>
      <c r="J20" s="22" t="s">
        <v>81</v>
      </c>
      <c r="K20" s="84">
        <v>38</v>
      </c>
      <c r="L20" s="32">
        <v>19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</v>
      </c>
      <c r="C21" s="74">
        <v>0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19</v>
      </c>
      <c r="O21" s="74">
        <v>23</v>
      </c>
      <c r="P21" s="22" t="s">
        <v>83</v>
      </c>
      <c r="Q21" s="84">
        <v>11</v>
      </c>
      <c r="R21" s="84">
        <v>14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1</v>
      </c>
      <c r="M22" s="23" t="s">
        <v>171</v>
      </c>
      <c r="N22" s="84">
        <v>2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1</v>
      </c>
      <c r="O23" s="74">
        <v>3</v>
      </c>
      <c r="P23" s="22" t="s">
        <v>90</v>
      </c>
      <c r="Q23" s="84">
        <v>1</v>
      </c>
      <c r="R23" s="84">
        <v>1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0</v>
      </c>
      <c r="R24" s="84">
        <v>2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19</v>
      </c>
      <c r="L25" s="32">
        <v>22</v>
      </c>
      <c r="M25" s="23" t="s">
        <v>82</v>
      </c>
      <c r="N25" s="84">
        <v>0</v>
      </c>
      <c r="O25" s="74">
        <v>1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4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0</v>
      </c>
      <c r="L26" s="32">
        <v>3</v>
      </c>
      <c r="M26" s="31"/>
      <c r="N26" s="32"/>
      <c r="O26" s="25"/>
      <c r="P26" s="22" t="s">
        <v>103</v>
      </c>
      <c r="Q26" s="84">
        <v>0</v>
      </c>
      <c r="R26" s="84">
        <v>3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1</v>
      </c>
      <c r="L27" s="32">
        <v>3</v>
      </c>
      <c r="M27" s="31"/>
      <c r="N27" s="32"/>
      <c r="O27" s="25"/>
      <c r="P27" s="22" t="s">
        <v>107</v>
      </c>
      <c r="Q27" s="84">
        <v>0</v>
      </c>
      <c r="R27" s="84">
        <v>2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14</v>
      </c>
      <c r="L28" s="32">
        <v>16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1</v>
      </c>
      <c r="I29" s="74">
        <v>0</v>
      </c>
      <c r="J29" s="23" t="s">
        <v>69</v>
      </c>
      <c r="K29" s="84">
        <v>7</v>
      </c>
      <c r="L29" s="32">
        <v>6</v>
      </c>
      <c r="M29" s="31"/>
      <c r="N29" s="32"/>
      <c r="O29" s="25"/>
      <c r="P29" s="22" t="s">
        <v>175</v>
      </c>
      <c r="Q29" s="84">
        <v>3</v>
      </c>
      <c r="R29" s="84">
        <v>1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8</v>
      </c>
      <c r="L30" s="32">
        <v>4</v>
      </c>
      <c r="M30" s="27"/>
      <c r="N30" s="32"/>
      <c r="O30" s="25"/>
      <c r="P30" s="22" t="s">
        <v>114</v>
      </c>
      <c r="Q30" s="84">
        <v>1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1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</v>
      </c>
      <c r="R33" s="84">
        <v>2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1</v>
      </c>
      <c r="R34" s="84">
        <v>5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4</v>
      </c>
      <c r="R35" s="84">
        <v>0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0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0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1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0</v>
      </c>
      <c r="C48" s="74">
        <v>6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6</v>
      </c>
      <c r="C52" s="51">
        <f>SUM(C7:C51)</f>
        <v>14</v>
      </c>
      <c r="D52" s="34" t="s">
        <v>150</v>
      </c>
      <c r="E52" s="52">
        <f>SUM(E7:E51)</f>
        <v>98</v>
      </c>
      <c r="F52" s="52">
        <f>SUM(F7:F51)</f>
        <v>95</v>
      </c>
      <c r="G52" s="35" t="s">
        <v>150</v>
      </c>
      <c r="H52" s="52">
        <f>SUM(H7:H51)</f>
        <v>2</v>
      </c>
      <c r="I52" s="51">
        <f>SUM(I7:I51)</f>
        <v>1</v>
      </c>
      <c r="J52" s="35" t="s">
        <v>150</v>
      </c>
      <c r="K52" s="52">
        <f>SUM(K7:K51)</f>
        <v>158</v>
      </c>
      <c r="L52" s="52">
        <f>SUM(L7:L51)</f>
        <v>135</v>
      </c>
      <c r="M52" s="35" t="s">
        <v>150</v>
      </c>
      <c r="N52" s="52">
        <f>SUM(N7:N51)</f>
        <v>22</v>
      </c>
      <c r="O52" s="51">
        <f>SUM(O7:O51)</f>
        <v>28</v>
      </c>
      <c r="P52" s="35" t="s">
        <v>150</v>
      </c>
      <c r="Q52" s="52">
        <f>SUM(Q8:Q51)</f>
        <v>33</v>
      </c>
      <c r="R52" s="52">
        <f>SUM(R8:R51)</f>
        <v>63</v>
      </c>
      <c r="S52" s="34" t="s">
        <v>150</v>
      </c>
      <c r="T52" s="52">
        <f>SUM(T7:T51)</f>
        <v>13</v>
      </c>
      <c r="U52" s="51">
        <f>SUM(U7:U51)</f>
        <v>5</v>
      </c>
      <c r="V52" s="35" t="s">
        <v>150</v>
      </c>
      <c r="W52" s="52">
        <f>SUM(W7:W51)</f>
        <v>0</v>
      </c>
      <c r="X52" s="51">
        <f>SUM(X7:X51)</f>
        <v>3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30</v>
      </c>
      <c r="C53" s="49">
        <f>C52*100/B54</f>
        <v>70</v>
      </c>
      <c r="D53" s="37" t="s">
        <v>151</v>
      </c>
      <c r="E53" s="48">
        <f>E52*100/E54</f>
        <v>50.77720207253886</v>
      </c>
      <c r="F53" s="48">
        <f>F52*100/E54</f>
        <v>49.22279792746114</v>
      </c>
      <c r="G53" s="38" t="s">
        <v>151</v>
      </c>
      <c r="H53" s="48">
        <f>H52*100/H54</f>
        <v>66.66666666666667</v>
      </c>
      <c r="I53" s="49">
        <f>I52*100/H54</f>
        <v>33.333333333333336</v>
      </c>
      <c r="J53" s="38" t="s">
        <v>151</v>
      </c>
      <c r="K53" s="48">
        <f>K52*100/K54</f>
        <v>53.924914675767916</v>
      </c>
      <c r="L53" s="48">
        <f>L52*100/K54</f>
        <v>46.075085324232084</v>
      </c>
      <c r="M53" s="38" t="s">
        <v>151</v>
      </c>
      <c r="N53" s="48">
        <f>N52*100/N54</f>
        <v>44</v>
      </c>
      <c r="O53" s="49">
        <f>O52*100/N54</f>
        <v>56</v>
      </c>
      <c r="P53" s="38" t="s">
        <v>151</v>
      </c>
      <c r="Q53" s="48">
        <f>Q52*100/Q54</f>
        <v>34.375</v>
      </c>
      <c r="R53" s="49">
        <f>R52*100/Q54</f>
        <v>65.625</v>
      </c>
      <c r="S53" s="38" t="s">
        <v>151</v>
      </c>
      <c r="T53" s="48">
        <f>T52*100/T54</f>
        <v>72.22222222222223</v>
      </c>
      <c r="U53" s="49">
        <f>U52*100/T54</f>
        <v>27.77777777777778</v>
      </c>
      <c r="V53" s="38" t="s">
        <v>151</v>
      </c>
      <c r="W53" s="48">
        <f>W52*100/W54</f>
        <v>0</v>
      </c>
      <c r="X53" s="49">
        <f>X52*100/W54</f>
        <v>100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20</v>
      </c>
      <c r="C54" s="103"/>
      <c r="D54" s="3" t="s">
        <v>152</v>
      </c>
      <c r="E54" s="118">
        <f>SUM(E52:F52)</f>
        <v>193</v>
      </c>
      <c r="F54" s="101"/>
      <c r="G54" s="4" t="s">
        <v>152</v>
      </c>
      <c r="H54" s="119">
        <f>SUM(H52:I52)</f>
        <v>3</v>
      </c>
      <c r="I54" s="120"/>
      <c r="J54" s="5" t="s">
        <v>152</v>
      </c>
      <c r="K54" s="121">
        <f>SUM(K52:L52)</f>
        <v>293</v>
      </c>
      <c r="L54" s="122"/>
      <c r="M54" s="6" t="s">
        <v>152</v>
      </c>
      <c r="N54" s="104">
        <f>SUM(N52:O52)</f>
        <v>50</v>
      </c>
      <c r="O54" s="105"/>
      <c r="P54" s="7" t="s">
        <v>152</v>
      </c>
      <c r="Q54" s="106">
        <f>SUM(Q52:R52)</f>
        <v>96</v>
      </c>
      <c r="R54" s="101"/>
      <c r="S54" s="8" t="s">
        <v>152</v>
      </c>
      <c r="T54" s="107">
        <f>SUM(T52:U52)</f>
        <v>18</v>
      </c>
      <c r="U54" s="103"/>
      <c r="V54" s="9" t="s">
        <v>152</v>
      </c>
      <c r="W54" s="116">
        <f>SUM(W52:X52)</f>
        <v>3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196</v>
      </c>
      <c r="I55" s="95"/>
      <c r="J55" s="96" t="s">
        <v>152</v>
      </c>
      <c r="K55" s="97"/>
      <c r="L55" s="97"/>
      <c r="M55" s="97"/>
      <c r="N55" s="98">
        <f>SUM(K54+N54)</f>
        <v>343</v>
      </c>
      <c r="O55" s="99"/>
      <c r="P55" s="100" t="s">
        <v>152</v>
      </c>
      <c r="Q55" s="93"/>
      <c r="R55" s="93"/>
      <c r="S55" s="101"/>
      <c r="T55" s="102">
        <f>SUM(Q54+T54)</f>
        <v>114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M2:O2"/>
    <mergeCell ref="M3:O3"/>
    <mergeCell ref="V5:X5"/>
    <mergeCell ref="Y5:AA5"/>
    <mergeCell ref="S3:U3"/>
    <mergeCell ref="P5:U5"/>
    <mergeCell ref="J5:O5"/>
    <mergeCell ref="S2:U2"/>
    <mergeCell ref="W54:X54"/>
    <mergeCell ref="B54:C54"/>
    <mergeCell ref="E54:F54"/>
    <mergeCell ref="H54:I54"/>
    <mergeCell ref="K54:L54"/>
    <mergeCell ref="A5:C5"/>
    <mergeCell ref="D5:I5"/>
    <mergeCell ref="Z54:AA54"/>
    <mergeCell ref="D55:G55"/>
    <mergeCell ref="H55:I55"/>
    <mergeCell ref="J55:M55"/>
    <mergeCell ref="N55:O55"/>
    <mergeCell ref="P55:S55"/>
    <mergeCell ref="T55:U55"/>
    <mergeCell ref="N54:O54"/>
    <mergeCell ref="Q54:R54"/>
    <mergeCell ref="T54:U54"/>
  </mergeCells>
  <printOptions/>
  <pageMargins left="0" right="0" top="0" bottom="0" header="0" footer="0"/>
  <pageSetup horizontalDpi="600" verticalDpi="600" orientation="landscape" paperSize="9" scale="84" r:id="rId2"/>
  <ignoredErrors>
    <ignoredError sqref="Q52:R52" formulaRange="1"/>
    <ignoredError sqref="P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2775</v>
      </c>
      <c r="Q2" s="66" t="s">
        <v>157</v>
      </c>
      <c r="R2" s="55"/>
      <c r="S2" s="127" t="s">
        <v>1</v>
      </c>
      <c r="T2" s="128"/>
      <c r="U2" s="128"/>
      <c r="V2" s="73">
        <f>1160+V3</f>
        <v>1347</v>
      </c>
      <c r="W2" s="42"/>
      <c r="X2" s="69" t="s">
        <v>2</v>
      </c>
      <c r="Y2" s="70"/>
      <c r="Z2" s="123">
        <f>1224+Z3</f>
        <v>1428</v>
      </c>
      <c r="AA2" s="124"/>
    </row>
    <row r="3" spans="1:27" s="54" customFormat="1" ht="11.25" customHeight="1" thickBot="1">
      <c r="A3" s="39" t="s">
        <v>207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391</v>
      </c>
      <c r="Q3" s="89">
        <f>P3*100/P2</f>
        <v>14.09009009009009</v>
      </c>
      <c r="R3" s="58"/>
      <c r="S3" s="129" t="s">
        <v>3</v>
      </c>
      <c r="T3" s="130"/>
      <c r="U3" s="131"/>
      <c r="V3" s="68">
        <f>SUM(B52+E52+H52+K52+N52+Q52+T52+W52+Z52)</f>
        <v>187</v>
      </c>
      <c r="W3" s="58"/>
      <c r="X3" s="71" t="s">
        <v>3</v>
      </c>
      <c r="Y3" s="72"/>
      <c r="Z3" s="114">
        <f>SUM(C52+F52+I52+L52+O52+R52+U52+X52+AA52)</f>
        <v>204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0</v>
      </c>
      <c r="D7" s="20" t="s">
        <v>19</v>
      </c>
      <c r="E7" s="84">
        <v>2</v>
      </c>
      <c r="F7" s="32">
        <v>1</v>
      </c>
      <c r="G7" s="21" t="s">
        <v>18</v>
      </c>
      <c r="H7" s="84">
        <v>0</v>
      </c>
      <c r="I7" s="74">
        <v>0</v>
      </c>
      <c r="J7" s="20" t="s">
        <v>20</v>
      </c>
      <c r="K7" s="84">
        <v>19</v>
      </c>
      <c r="L7" s="84">
        <v>15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3</v>
      </c>
      <c r="U7" s="74">
        <v>2</v>
      </c>
      <c r="V7" s="20" t="s">
        <v>24</v>
      </c>
      <c r="W7" s="84">
        <v>0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0</v>
      </c>
      <c r="M8" s="21" t="s">
        <v>21</v>
      </c>
      <c r="N8" s="84">
        <v>0</v>
      </c>
      <c r="O8" s="74">
        <v>0</v>
      </c>
      <c r="P8" s="20" t="s">
        <v>22</v>
      </c>
      <c r="Q8" s="84">
        <v>7</v>
      </c>
      <c r="R8" s="84">
        <v>12</v>
      </c>
      <c r="S8" s="23" t="s">
        <v>179</v>
      </c>
      <c r="T8" s="84">
        <v>1</v>
      </c>
      <c r="U8" s="74">
        <v>1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2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0</v>
      </c>
      <c r="C10" s="74">
        <v>0</v>
      </c>
      <c r="D10" s="22" t="s">
        <v>37</v>
      </c>
      <c r="E10" s="84">
        <v>22</v>
      </c>
      <c r="F10" s="32">
        <v>21</v>
      </c>
      <c r="G10" s="23" t="s">
        <v>223</v>
      </c>
      <c r="H10" s="84">
        <v>0</v>
      </c>
      <c r="I10" s="74">
        <v>0</v>
      </c>
      <c r="J10" s="23" t="s">
        <v>39</v>
      </c>
      <c r="K10" s="84">
        <v>0</v>
      </c>
      <c r="L10" s="32">
        <v>3</v>
      </c>
      <c r="M10" s="23" t="s">
        <v>169</v>
      </c>
      <c r="N10" s="84">
        <v>2</v>
      </c>
      <c r="O10" s="74">
        <v>1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2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9</v>
      </c>
      <c r="R11" s="84">
        <v>14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1</v>
      </c>
      <c r="M12" s="23" t="s">
        <v>46</v>
      </c>
      <c r="N12" s="84">
        <v>0</v>
      </c>
      <c r="O12" s="74">
        <v>0</v>
      </c>
      <c r="P12" s="22" t="s">
        <v>48</v>
      </c>
      <c r="Q12" s="84">
        <v>1</v>
      </c>
      <c r="R12" s="84">
        <v>4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6</v>
      </c>
      <c r="R13" s="84">
        <v>3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1</v>
      </c>
      <c r="R15" s="84">
        <v>5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0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5</v>
      </c>
      <c r="L16" s="32">
        <v>3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2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0</v>
      </c>
      <c r="O17" s="74">
        <v>0</v>
      </c>
      <c r="P17" s="22" t="s">
        <v>70</v>
      </c>
      <c r="Q17" s="84">
        <v>3</v>
      </c>
      <c r="R17" s="84">
        <v>4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0</v>
      </c>
      <c r="L18" s="32">
        <v>0</v>
      </c>
      <c r="M18" s="23" t="s">
        <v>64</v>
      </c>
      <c r="N18" s="84">
        <v>0</v>
      </c>
      <c r="O18" s="74">
        <v>0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0</v>
      </c>
      <c r="I20" s="74">
        <v>0</v>
      </c>
      <c r="J20" s="22" t="s">
        <v>81</v>
      </c>
      <c r="K20" s="84">
        <v>24</v>
      </c>
      <c r="L20" s="32">
        <v>18</v>
      </c>
      <c r="M20" s="23" t="s">
        <v>53</v>
      </c>
      <c r="N20" s="84">
        <v>2</v>
      </c>
      <c r="O20" s="74">
        <v>1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2</v>
      </c>
      <c r="C21" s="74">
        <v>1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5</v>
      </c>
      <c r="O21" s="74">
        <v>8</v>
      </c>
      <c r="P21" s="22" t="s">
        <v>83</v>
      </c>
      <c r="Q21" s="84">
        <v>0</v>
      </c>
      <c r="R21" s="84">
        <v>3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0</v>
      </c>
      <c r="L22" s="32">
        <v>0</v>
      </c>
      <c r="M22" s="23" t="s">
        <v>171</v>
      </c>
      <c r="N22" s="84">
        <v>0</v>
      </c>
      <c r="O22" s="74">
        <v>1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3</v>
      </c>
      <c r="O23" s="74">
        <v>3</v>
      </c>
      <c r="P23" s="22" t="s">
        <v>90</v>
      </c>
      <c r="Q23" s="84">
        <v>1</v>
      </c>
      <c r="R23" s="84">
        <v>2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1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3</v>
      </c>
      <c r="L25" s="32">
        <v>3</v>
      </c>
      <c r="M25" s="23" t="s">
        <v>82</v>
      </c>
      <c r="N25" s="84">
        <v>1</v>
      </c>
      <c r="O25" s="74">
        <v>7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0</v>
      </c>
      <c r="C26" s="74">
        <v>0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0</v>
      </c>
      <c r="L26" s="32">
        <v>0</v>
      </c>
      <c r="M26" s="31"/>
      <c r="N26" s="32"/>
      <c r="O26" s="25"/>
      <c r="P26" s="22" t="s">
        <v>103</v>
      </c>
      <c r="Q26" s="84">
        <v>1</v>
      </c>
      <c r="R26" s="84">
        <v>3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0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2</v>
      </c>
      <c r="L27" s="32">
        <v>2</v>
      </c>
      <c r="M27" s="31"/>
      <c r="N27" s="32"/>
      <c r="O27" s="25"/>
      <c r="P27" s="22" t="s">
        <v>107</v>
      </c>
      <c r="Q27" s="84">
        <v>6</v>
      </c>
      <c r="R27" s="84">
        <v>2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6</v>
      </c>
      <c r="L28" s="32">
        <v>6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0</v>
      </c>
      <c r="I29" s="74">
        <v>0</v>
      </c>
      <c r="J29" s="23" t="s">
        <v>69</v>
      </c>
      <c r="K29" s="84">
        <v>3</v>
      </c>
      <c r="L29" s="32">
        <v>5</v>
      </c>
      <c r="M29" s="31"/>
      <c r="N29" s="32"/>
      <c r="O29" s="25"/>
      <c r="P29" s="22" t="s">
        <v>175</v>
      </c>
      <c r="Q29" s="84">
        <v>6</v>
      </c>
      <c r="R29" s="84">
        <v>14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0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0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18</v>
      </c>
      <c r="R33" s="84">
        <v>15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0</v>
      </c>
      <c r="J34" s="29"/>
      <c r="K34" s="32"/>
      <c r="L34" s="32"/>
      <c r="M34" s="27"/>
      <c r="N34" s="32"/>
      <c r="O34" s="25"/>
      <c r="P34" s="22" t="s">
        <v>124</v>
      </c>
      <c r="Q34" s="84">
        <v>0</v>
      </c>
      <c r="R34" s="84">
        <v>3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6</v>
      </c>
      <c r="R35" s="84">
        <v>4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1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0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1</v>
      </c>
      <c r="D40" s="26"/>
      <c r="E40" s="32"/>
      <c r="F40" s="32"/>
      <c r="G40" s="23" t="s">
        <v>133</v>
      </c>
      <c r="H40" s="84">
        <v>1</v>
      </c>
      <c r="I40" s="74">
        <v>0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1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0</v>
      </c>
      <c r="I46" s="74">
        <v>0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1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8</v>
      </c>
      <c r="C48" s="74">
        <v>4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0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1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10</v>
      </c>
      <c r="C52" s="51">
        <f>SUM(C7:C51)</f>
        <v>11</v>
      </c>
      <c r="D52" s="34" t="s">
        <v>150</v>
      </c>
      <c r="E52" s="52">
        <f>SUM(E7:E51)</f>
        <v>24</v>
      </c>
      <c r="F52" s="52">
        <f>SUM(F7:F51)</f>
        <v>22</v>
      </c>
      <c r="G52" s="35" t="s">
        <v>150</v>
      </c>
      <c r="H52" s="52">
        <f>SUM(H7:H51)</f>
        <v>3</v>
      </c>
      <c r="I52" s="51">
        <f>SUM(I7:I51)</f>
        <v>0</v>
      </c>
      <c r="J52" s="35" t="s">
        <v>150</v>
      </c>
      <c r="K52" s="52">
        <f>SUM(K7:K51)</f>
        <v>67</v>
      </c>
      <c r="L52" s="52">
        <f>SUM(L7:L51)</f>
        <v>59</v>
      </c>
      <c r="M52" s="35" t="s">
        <v>150</v>
      </c>
      <c r="N52" s="52">
        <f>SUM(N7:N51)</f>
        <v>14</v>
      </c>
      <c r="O52" s="51">
        <f>SUM(O7:O51)</f>
        <v>21</v>
      </c>
      <c r="P52" s="35" t="s">
        <v>150</v>
      </c>
      <c r="Q52" s="52">
        <f>SUM(Q8:Q51)</f>
        <v>65</v>
      </c>
      <c r="R52" s="52">
        <f>SUM(R8:R51)</f>
        <v>88</v>
      </c>
      <c r="S52" s="34" t="s">
        <v>150</v>
      </c>
      <c r="T52" s="52">
        <f>SUM(T7:T51)</f>
        <v>4</v>
      </c>
      <c r="U52" s="51">
        <f>SUM(U7:U51)</f>
        <v>3</v>
      </c>
      <c r="V52" s="35" t="s">
        <v>150</v>
      </c>
      <c r="W52" s="52">
        <f>SUM(W7:W51)</f>
        <v>0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47.61904761904762</v>
      </c>
      <c r="C53" s="49">
        <f>C52*100/B54</f>
        <v>52.38095238095238</v>
      </c>
      <c r="D53" s="37" t="s">
        <v>151</v>
      </c>
      <c r="E53" s="48">
        <f>E52*100/E54</f>
        <v>52.17391304347826</v>
      </c>
      <c r="F53" s="48">
        <f>F52*100/E54</f>
        <v>47.82608695652174</v>
      </c>
      <c r="G53" s="38" t="s">
        <v>151</v>
      </c>
      <c r="H53" s="48">
        <f>H52*100/H54</f>
        <v>100</v>
      </c>
      <c r="I53" s="49">
        <f>I52*100/H54</f>
        <v>0</v>
      </c>
      <c r="J53" s="38" t="s">
        <v>151</v>
      </c>
      <c r="K53" s="48">
        <f>K52*100/K54</f>
        <v>53.17460317460318</v>
      </c>
      <c r="L53" s="48">
        <f>L52*100/K54</f>
        <v>46.82539682539682</v>
      </c>
      <c r="M53" s="38" t="s">
        <v>151</v>
      </c>
      <c r="N53" s="48">
        <f>N52*100/N54</f>
        <v>40</v>
      </c>
      <c r="O53" s="49">
        <f>O52*100/N54</f>
        <v>60</v>
      </c>
      <c r="P53" s="38" t="s">
        <v>151</v>
      </c>
      <c r="Q53" s="48">
        <f>Q52*100/Q54</f>
        <v>42.48366013071895</v>
      </c>
      <c r="R53" s="49">
        <f>R52*100/Q54</f>
        <v>57.51633986928105</v>
      </c>
      <c r="S53" s="38" t="s">
        <v>151</v>
      </c>
      <c r="T53" s="48">
        <f>T52*100/T54</f>
        <v>57.142857142857146</v>
      </c>
      <c r="U53" s="49">
        <f>U52*100/T54</f>
        <v>42.857142857142854</v>
      </c>
      <c r="V53" s="38" t="s">
        <v>151</v>
      </c>
      <c r="W53" s="48">
        <v>0</v>
      </c>
      <c r="X53" s="49">
        <v>0</v>
      </c>
      <c r="Y53" s="38" t="s">
        <v>151</v>
      </c>
      <c r="Z53" s="48">
        <v>0</v>
      </c>
      <c r="AA53" s="50">
        <v>0</v>
      </c>
    </row>
    <row r="54" spans="1:27" ht="12.75" customHeight="1" thickBot="1">
      <c r="A54" s="2" t="s">
        <v>152</v>
      </c>
      <c r="B54" s="117">
        <f>SUM(B52:C52)</f>
        <v>21</v>
      </c>
      <c r="C54" s="103"/>
      <c r="D54" s="3" t="s">
        <v>152</v>
      </c>
      <c r="E54" s="118">
        <f>SUM(E52:F52)</f>
        <v>46</v>
      </c>
      <c r="F54" s="101"/>
      <c r="G54" s="4" t="s">
        <v>152</v>
      </c>
      <c r="H54" s="119">
        <f>SUM(H52:I52)</f>
        <v>3</v>
      </c>
      <c r="I54" s="120"/>
      <c r="J54" s="5" t="s">
        <v>152</v>
      </c>
      <c r="K54" s="121">
        <f>SUM(K52:L52)</f>
        <v>126</v>
      </c>
      <c r="L54" s="122"/>
      <c r="M54" s="6" t="s">
        <v>152</v>
      </c>
      <c r="N54" s="104">
        <f>SUM(N52:O52)</f>
        <v>35</v>
      </c>
      <c r="O54" s="105"/>
      <c r="P54" s="7" t="s">
        <v>152</v>
      </c>
      <c r="Q54" s="106">
        <f>SUM(Q52:R52)</f>
        <v>153</v>
      </c>
      <c r="R54" s="101"/>
      <c r="S54" s="8" t="s">
        <v>152</v>
      </c>
      <c r="T54" s="107">
        <f>SUM(T52:U52)</f>
        <v>7</v>
      </c>
      <c r="U54" s="103"/>
      <c r="V54" s="9" t="s">
        <v>152</v>
      </c>
      <c r="W54" s="116">
        <f>SUM(W52:X52)</f>
        <v>0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49</v>
      </c>
      <c r="I55" s="95"/>
      <c r="J55" s="96" t="s">
        <v>152</v>
      </c>
      <c r="K55" s="97"/>
      <c r="L55" s="97"/>
      <c r="M55" s="97"/>
      <c r="N55" s="98">
        <f>SUM(K54+N54)</f>
        <v>161</v>
      </c>
      <c r="O55" s="99"/>
      <c r="P55" s="100" t="s">
        <v>152</v>
      </c>
      <c r="Q55" s="93"/>
      <c r="R55" s="93"/>
      <c r="S55" s="101"/>
      <c r="T55" s="102">
        <f>SUM(Q54+T54)</f>
        <v>160</v>
      </c>
      <c r="U55" s="103"/>
      <c r="W55" s="75"/>
      <c r="X55" s="75"/>
      <c r="Y55" s="11"/>
      <c r="Z55" s="14"/>
      <c r="AA55" s="15"/>
    </row>
  </sheetData>
  <sheetProtection/>
  <mergeCells count="27">
    <mergeCell ref="Y5:AA5"/>
    <mergeCell ref="Z2:AA2"/>
    <mergeCell ref="Z3:AA3"/>
    <mergeCell ref="M2:O2"/>
    <mergeCell ref="S2:U2"/>
    <mergeCell ref="M3:O3"/>
    <mergeCell ref="S3:U3"/>
    <mergeCell ref="V5:X5"/>
    <mergeCell ref="A5:C5"/>
    <mergeCell ref="D5:I5"/>
    <mergeCell ref="J5:O5"/>
    <mergeCell ref="P5:U5"/>
    <mergeCell ref="B54:C54"/>
    <mergeCell ref="E54:F54"/>
    <mergeCell ref="K54:L54"/>
    <mergeCell ref="Q54:R54"/>
    <mergeCell ref="T54:U54"/>
    <mergeCell ref="W54:X54"/>
    <mergeCell ref="H54:I54"/>
    <mergeCell ref="N54:O54"/>
    <mergeCell ref="Z54:AA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Q52:R52" formulaRange="1"/>
    <ignoredError sqref="P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18361</v>
      </c>
      <c r="Q2" s="66" t="s">
        <v>157</v>
      </c>
      <c r="R2" s="55"/>
      <c r="S2" s="127" t="s">
        <v>1</v>
      </c>
      <c r="T2" s="128"/>
      <c r="U2" s="128"/>
      <c r="V2" s="73">
        <f>7321+V3</f>
        <v>9004</v>
      </c>
      <c r="W2" s="42"/>
      <c r="X2" s="69" t="s">
        <v>2</v>
      </c>
      <c r="Y2" s="70"/>
      <c r="Z2" s="123">
        <f>7904+Z3</f>
        <v>9357</v>
      </c>
      <c r="AA2" s="124"/>
    </row>
    <row r="3" spans="1:27" s="54" customFormat="1" ht="11.25" customHeight="1" thickBot="1">
      <c r="A3" s="39" t="s">
        <v>187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3136</v>
      </c>
      <c r="Q3" s="89">
        <f>P3*100/P2</f>
        <v>17.079679756004573</v>
      </c>
      <c r="R3" s="58"/>
      <c r="S3" s="129" t="s">
        <v>3</v>
      </c>
      <c r="T3" s="130"/>
      <c r="U3" s="131"/>
      <c r="V3" s="68">
        <f>SUM(B52+E52+H52+K52+N52+Q52+T52+W52+Z52)</f>
        <v>1683</v>
      </c>
      <c r="W3" s="58"/>
      <c r="X3" s="71" t="s">
        <v>3</v>
      </c>
      <c r="Y3" s="72"/>
      <c r="Z3" s="114">
        <f>SUM(C52+F52+I52+L52+O52+R52+U52+X52+AA52)</f>
        <v>1453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1</v>
      </c>
      <c r="D7" s="20" t="s">
        <v>19</v>
      </c>
      <c r="E7" s="84">
        <v>10</v>
      </c>
      <c r="F7" s="32">
        <v>5</v>
      </c>
      <c r="G7" s="21" t="s">
        <v>18</v>
      </c>
      <c r="H7" s="84">
        <v>0</v>
      </c>
      <c r="I7" s="74">
        <v>0</v>
      </c>
      <c r="J7" s="20" t="s">
        <v>20</v>
      </c>
      <c r="K7" s="84">
        <v>40</v>
      </c>
      <c r="L7" s="84">
        <v>57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1</v>
      </c>
      <c r="V7" s="20" t="s">
        <v>24</v>
      </c>
      <c r="W7" s="84">
        <v>0</v>
      </c>
      <c r="X7" s="74">
        <v>2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0</v>
      </c>
      <c r="L8" s="32">
        <v>3</v>
      </c>
      <c r="M8" s="21" t="s">
        <v>21</v>
      </c>
      <c r="N8" s="84">
        <v>2</v>
      </c>
      <c r="O8" s="74">
        <v>1</v>
      </c>
      <c r="P8" s="20" t="s">
        <v>22</v>
      </c>
      <c r="Q8" s="84">
        <v>43</v>
      </c>
      <c r="R8" s="84">
        <v>34</v>
      </c>
      <c r="S8" s="23" t="s">
        <v>179</v>
      </c>
      <c r="T8" s="84">
        <v>3</v>
      </c>
      <c r="U8" s="74">
        <v>2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4</v>
      </c>
      <c r="L9" s="32">
        <v>3</v>
      </c>
      <c r="M9" s="23" t="s">
        <v>29</v>
      </c>
      <c r="N9" s="84">
        <v>1</v>
      </c>
      <c r="O9" s="74">
        <v>1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6</v>
      </c>
      <c r="C10" s="74">
        <v>3</v>
      </c>
      <c r="D10" s="22" t="s">
        <v>37</v>
      </c>
      <c r="E10" s="84">
        <v>423</v>
      </c>
      <c r="F10" s="32">
        <v>366</v>
      </c>
      <c r="G10" s="23" t="s">
        <v>223</v>
      </c>
      <c r="H10" s="84">
        <v>0</v>
      </c>
      <c r="I10" s="74">
        <v>0</v>
      </c>
      <c r="J10" s="23" t="s">
        <v>39</v>
      </c>
      <c r="K10" s="84">
        <v>30</v>
      </c>
      <c r="L10" s="32">
        <v>34</v>
      </c>
      <c r="M10" s="23" t="s">
        <v>169</v>
      </c>
      <c r="N10" s="84">
        <v>2</v>
      </c>
      <c r="O10" s="74">
        <v>5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13</v>
      </c>
      <c r="F11" s="32">
        <v>5</v>
      </c>
      <c r="G11" s="23" t="s">
        <v>168</v>
      </c>
      <c r="H11" s="84">
        <v>0</v>
      </c>
      <c r="I11" s="74">
        <v>0</v>
      </c>
      <c r="J11" s="22" t="s">
        <v>38</v>
      </c>
      <c r="K11" s="84">
        <v>3</v>
      </c>
      <c r="L11" s="32">
        <v>11</v>
      </c>
      <c r="M11" s="23" t="s">
        <v>170</v>
      </c>
      <c r="N11" s="84">
        <v>2</v>
      </c>
      <c r="O11" s="74">
        <v>2</v>
      </c>
      <c r="P11" s="22" t="s">
        <v>226</v>
      </c>
      <c r="Q11" s="84">
        <v>21</v>
      </c>
      <c r="R11" s="84">
        <v>26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8</v>
      </c>
      <c r="L12" s="32">
        <v>15</v>
      </c>
      <c r="M12" s="23" t="s">
        <v>46</v>
      </c>
      <c r="N12" s="84">
        <v>0</v>
      </c>
      <c r="O12" s="74">
        <v>0</v>
      </c>
      <c r="P12" s="22" t="s">
        <v>48</v>
      </c>
      <c r="Q12" s="84">
        <v>10</v>
      </c>
      <c r="R12" s="84">
        <v>19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4</v>
      </c>
      <c r="C13" s="74">
        <v>1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6</v>
      </c>
      <c r="O13" s="74">
        <v>1</v>
      </c>
      <c r="P13" s="22" t="s">
        <v>54</v>
      </c>
      <c r="Q13" s="84">
        <v>34</v>
      </c>
      <c r="R13" s="84">
        <v>22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2</v>
      </c>
      <c r="L14" s="32">
        <v>2</v>
      </c>
      <c r="M14" s="23" t="s">
        <v>34</v>
      </c>
      <c r="N14" s="84">
        <v>0</v>
      </c>
      <c r="O14" s="74">
        <v>0</v>
      </c>
      <c r="P14" s="22" t="s">
        <v>172</v>
      </c>
      <c r="Q14" s="84">
        <v>0</v>
      </c>
      <c r="R14" s="32">
        <v>0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1</v>
      </c>
      <c r="L15" s="32">
        <v>0</v>
      </c>
      <c r="M15" s="23" t="s">
        <v>57</v>
      </c>
      <c r="N15" s="84">
        <v>0</v>
      </c>
      <c r="O15" s="74">
        <v>0</v>
      </c>
      <c r="P15" s="22" t="s">
        <v>61</v>
      </c>
      <c r="Q15" s="84">
        <v>9</v>
      </c>
      <c r="R15" s="84">
        <v>9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1</v>
      </c>
      <c r="C16" s="74">
        <v>0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5</v>
      </c>
      <c r="L16" s="32">
        <v>17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1</v>
      </c>
      <c r="D17" s="26"/>
      <c r="E17" s="32"/>
      <c r="F17" s="32"/>
      <c r="G17" s="23" t="s">
        <v>167</v>
      </c>
      <c r="H17" s="84">
        <v>1</v>
      </c>
      <c r="I17" s="74">
        <v>0</v>
      </c>
      <c r="J17" s="22" t="s">
        <v>68</v>
      </c>
      <c r="K17" s="84">
        <v>0</v>
      </c>
      <c r="L17" s="32">
        <v>1</v>
      </c>
      <c r="M17" s="23" t="s">
        <v>215</v>
      </c>
      <c r="N17" s="84">
        <v>0</v>
      </c>
      <c r="O17" s="74">
        <v>1</v>
      </c>
      <c r="P17" s="22" t="s">
        <v>70</v>
      </c>
      <c r="Q17" s="84">
        <v>36</v>
      </c>
      <c r="R17" s="84">
        <v>37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1</v>
      </c>
      <c r="C18" s="74">
        <v>2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1</v>
      </c>
      <c r="L18" s="32">
        <v>4</v>
      </c>
      <c r="M18" s="23" t="s">
        <v>64</v>
      </c>
      <c r="N18" s="84">
        <v>1</v>
      </c>
      <c r="O18" s="74">
        <v>3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2</v>
      </c>
      <c r="L19" s="32">
        <v>2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130</v>
      </c>
      <c r="I20" s="74">
        <v>29</v>
      </c>
      <c r="J20" s="22" t="s">
        <v>81</v>
      </c>
      <c r="K20" s="84">
        <v>76</v>
      </c>
      <c r="L20" s="32">
        <v>48</v>
      </c>
      <c r="M20" s="23" t="s">
        <v>53</v>
      </c>
      <c r="N20" s="84">
        <v>2</v>
      </c>
      <c r="O20" s="74">
        <v>6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105</v>
      </c>
      <c r="C21" s="74">
        <v>53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2</v>
      </c>
      <c r="M21" s="23" t="s">
        <v>74</v>
      </c>
      <c r="N21" s="84">
        <v>88</v>
      </c>
      <c r="O21" s="74">
        <v>155</v>
      </c>
      <c r="P21" s="22" t="s">
        <v>83</v>
      </c>
      <c r="Q21" s="84">
        <v>11</v>
      </c>
      <c r="R21" s="84">
        <v>23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8</v>
      </c>
      <c r="I22" s="74">
        <v>1</v>
      </c>
      <c r="J22" s="22" t="s">
        <v>89</v>
      </c>
      <c r="K22" s="84">
        <v>2</v>
      </c>
      <c r="L22" s="32">
        <v>0</v>
      </c>
      <c r="M22" s="23" t="s">
        <v>171</v>
      </c>
      <c r="N22" s="84">
        <v>1</v>
      </c>
      <c r="O22" s="74">
        <v>3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1</v>
      </c>
      <c r="C23" s="74">
        <v>1</v>
      </c>
      <c r="D23" s="26"/>
      <c r="E23" s="32"/>
      <c r="F23" s="32"/>
      <c r="G23" s="23" t="s">
        <v>166</v>
      </c>
      <c r="H23" s="84">
        <v>2</v>
      </c>
      <c r="I23" s="74">
        <v>0</v>
      </c>
      <c r="J23" s="22" t="s">
        <v>92</v>
      </c>
      <c r="K23" s="84">
        <v>0</v>
      </c>
      <c r="L23" s="32">
        <v>0</v>
      </c>
      <c r="M23" s="23" t="s">
        <v>58</v>
      </c>
      <c r="N23" s="84">
        <v>4</v>
      </c>
      <c r="O23" s="74">
        <v>4</v>
      </c>
      <c r="P23" s="22" t="s">
        <v>90</v>
      </c>
      <c r="Q23" s="84">
        <v>3</v>
      </c>
      <c r="R23" s="84">
        <v>3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1</v>
      </c>
      <c r="C24" s="74">
        <v>0</v>
      </c>
      <c r="D24" s="26"/>
      <c r="E24" s="32"/>
      <c r="F24" s="32"/>
      <c r="G24" s="23" t="s">
        <v>97</v>
      </c>
      <c r="H24" s="84">
        <v>2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0</v>
      </c>
      <c r="O24" s="74">
        <v>0</v>
      </c>
      <c r="P24" s="22" t="s">
        <v>93</v>
      </c>
      <c r="Q24" s="84">
        <v>1</v>
      </c>
      <c r="R24" s="84">
        <v>2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3</v>
      </c>
      <c r="C25" s="74">
        <v>1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28</v>
      </c>
      <c r="L25" s="32">
        <v>29</v>
      </c>
      <c r="M25" s="23" t="s">
        <v>82</v>
      </c>
      <c r="N25" s="84">
        <v>35</v>
      </c>
      <c r="O25" s="74">
        <v>38</v>
      </c>
      <c r="P25" s="22" t="s">
        <v>99</v>
      </c>
      <c r="Q25" s="84">
        <v>0</v>
      </c>
      <c r="R25" s="32">
        <v>0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2</v>
      </c>
      <c r="C26" s="74">
        <v>1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11</v>
      </c>
      <c r="L26" s="32">
        <v>27</v>
      </c>
      <c r="M26" s="31"/>
      <c r="N26" s="32"/>
      <c r="O26" s="25"/>
      <c r="P26" s="22" t="s">
        <v>103</v>
      </c>
      <c r="Q26" s="84">
        <v>9</v>
      </c>
      <c r="R26" s="84">
        <v>19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1</v>
      </c>
      <c r="C27" s="74">
        <v>1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5</v>
      </c>
      <c r="L27" s="32">
        <v>4</v>
      </c>
      <c r="M27" s="31"/>
      <c r="N27" s="32"/>
      <c r="O27" s="25"/>
      <c r="P27" s="22" t="s">
        <v>107</v>
      </c>
      <c r="Q27" s="84">
        <v>13</v>
      </c>
      <c r="R27" s="84">
        <v>14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1</v>
      </c>
      <c r="C28" s="74">
        <v>2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40</v>
      </c>
      <c r="L28" s="32">
        <v>45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31</v>
      </c>
      <c r="I29" s="74">
        <v>2</v>
      </c>
      <c r="J29" s="23" t="s">
        <v>69</v>
      </c>
      <c r="K29" s="84">
        <v>32</v>
      </c>
      <c r="L29" s="32">
        <v>42</v>
      </c>
      <c r="M29" s="31"/>
      <c r="N29" s="32"/>
      <c r="O29" s="25"/>
      <c r="P29" s="22" t="s">
        <v>175</v>
      </c>
      <c r="Q29" s="84">
        <v>11</v>
      </c>
      <c r="R29" s="84">
        <v>9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2</v>
      </c>
      <c r="L30" s="32">
        <v>2</v>
      </c>
      <c r="M30" s="27"/>
      <c r="N30" s="32"/>
      <c r="O30" s="25"/>
      <c r="P30" s="22" t="s">
        <v>114</v>
      </c>
      <c r="Q30" s="84">
        <v>2</v>
      </c>
      <c r="R30" s="84">
        <v>1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1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2</v>
      </c>
      <c r="L31" s="32">
        <v>12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2</v>
      </c>
      <c r="I32" s="74">
        <v>1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3</v>
      </c>
      <c r="I33" s="74">
        <v>1</v>
      </c>
      <c r="J33" s="29"/>
      <c r="K33" s="32"/>
      <c r="L33" s="32"/>
      <c r="M33" s="27"/>
      <c r="N33" s="32"/>
      <c r="O33" s="25"/>
      <c r="P33" s="22" t="s">
        <v>121</v>
      </c>
      <c r="Q33" s="84">
        <v>38</v>
      </c>
      <c r="R33" s="84">
        <v>38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0</v>
      </c>
      <c r="I34" s="74">
        <v>2</v>
      </c>
      <c r="J34" s="29"/>
      <c r="K34" s="32"/>
      <c r="L34" s="32"/>
      <c r="M34" s="27"/>
      <c r="N34" s="32"/>
      <c r="O34" s="25"/>
      <c r="P34" s="22" t="s">
        <v>124</v>
      </c>
      <c r="Q34" s="84">
        <v>13</v>
      </c>
      <c r="R34" s="84">
        <v>12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8</v>
      </c>
      <c r="R35" s="84">
        <v>8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1</v>
      </c>
      <c r="C36" s="74">
        <v>1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16</v>
      </c>
      <c r="I37" s="74">
        <v>7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54</v>
      </c>
      <c r="C38" s="74">
        <v>24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104</v>
      </c>
      <c r="I40" s="74">
        <v>22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1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2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4</v>
      </c>
      <c r="I46" s="74">
        <v>1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48</v>
      </c>
      <c r="C48" s="74">
        <v>55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1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230</v>
      </c>
      <c r="C52" s="51">
        <f>SUM(C7:C51)</f>
        <v>150</v>
      </c>
      <c r="D52" s="34" t="s">
        <v>150</v>
      </c>
      <c r="E52" s="52">
        <f>SUM(E7:E51)</f>
        <v>446</v>
      </c>
      <c r="F52" s="52">
        <f>SUM(F7:F51)</f>
        <v>376</v>
      </c>
      <c r="G52" s="35" t="s">
        <v>150</v>
      </c>
      <c r="H52" s="52">
        <f>SUM(H7:H51)</f>
        <v>304</v>
      </c>
      <c r="I52" s="51">
        <f>SUM(I7:I51)</f>
        <v>66</v>
      </c>
      <c r="J52" s="35" t="s">
        <v>150</v>
      </c>
      <c r="K52" s="52">
        <f>SUM(K7:K51)</f>
        <v>294</v>
      </c>
      <c r="L52" s="52">
        <f>SUM(L7:L51)</f>
        <v>360</v>
      </c>
      <c r="M52" s="35" t="s">
        <v>150</v>
      </c>
      <c r="N52" s="52">
        <f>SUM(N7:N51)</f>
        <v>144</v>
      </c>
      <c r="O52" s="51">
        <f>SUM(O7:O51)</f>
        <v>220</v>
      </c>
      <c r="P52" s="35" t="s">
        <v>150</v>
      </c>
      <c r="Q52" s="52">
        <f>SUM(Q7:Q51)</f>
        <v>262</v>
      </c>
      <c r="R52" s="52">
        <f>SUM(R7:R51)</f>
        <v>276</v>
      </c>
      <c r="S52" s="34" t="s">
        <v>150</v>
      </c>
      <c r="T52" s="52">
        <f>SUM(T7:T51)</f>
        <v>3</v>
      </c>
      <c r="U52" s="51">
        <f>SUM(U7:U51)</f>
        <v>3</v>
      </c>
      <c r="V52" s="35" t="s">
        <v>150</v>
      </c>
      <c r="W52" s="52">
        <f>SUM(W7:W51)</f>
        <v>0</v>
      </c>
      <c r="X52" s="51">
        <f>SUM(X7:X51)</f>
        <v>2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60.526315789473685</v>
      </c>
      <c r="C53" s="49">
        <f>C52*100/B54</f>
        <v>39.473684210526315</v>
      </c>
      <c r="D53" s="37" t="s">
        <v>151</v>
      </c>
      <c r="E53" s="48">
        <f>E52*100/E54</f>
        <v>54.257907542579076</v>
      </c>
      <c r="F53" s="48">
        <f>F52*100/E54</f>
        <v>45.742092457420924</v>
      </c>
      <c r="G53" s="38" t="s">
        <v>151</v>
      </c>
      <c r="H53" s="48">
        <f>H52*100/H54</f>
        <v>82.16216216216216</v>
      </c>
      <c r="I53" s="49">
        <f>I52*100/H54</f>
        <v>17.83783783783784</v>
      </c>
      <c r="J53" s="38" t="s">
        <v>151</v>
      </c>
      <c r="K53" s="48">
        <f>K52*100/K54</f>
        <v>44.95412844036697</v>
      </c>
      <c r="L53" s="48">
        <f>L52*100/K54</f>
        <v>55.04587155963303</v>
      </c>
      <c r="M53" s="38" t="s">
        <v>151</v>
      </c>
      <c r="N53" s="48">
        <f>N52*100/N54</f>
        <v>39.56043956043956</v>
      </c>
      <c r="O53" s="49">
        <f>O52*100/N54</f>
        <v>60.43956043956044</v>
      </c>
      <c r="P53" s="38" t="s">
        <v>151</v>
      </c>
      <c r="Q53" s="48">
        <f>Q52*100/Q54</f>
        <v>48.698884758364315</v>
      </c>
      <c r="R53" s="49">
        <f>R52*100/Q54</f>
        <v>51.301115241635685</v>
      </c>
      <c r="S53" s="38" t="s">
        <v>151</v>
      </c>
      <c r="T53" s="48">
        <f>T52*100/T54</f>
        <v>50</v>
      </c>
      <c r="U53" s="49">
        <f>U52*100/T54</f>
        <v>50</v>
      </c>
      <c r="V53" s="38" t="s">
        <v>151</v>
      </c>
      <c r="W53" s="48">
        <f>W52*100/W54</f>
        <v>0</v>
      </c>
      <c r="X53" s="49">
        <f>X52*100/W54</f>
        <v>100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380</v>
      </c>
      <c r="C54" s="103"/>
      <c r="D54" s="3" t="s">
        <v>152</v>
      </c>
      <c r="E54" s="118">
        <f>SUM(E52:F52)</f>
        <v>822</v>
      </c>
      <c r="F54" s="101"/>
      <c r="G54" s="4" t="s">
        <v>152</v>
      </c>
      <c r="H54" s="119">
        <f>SUM(H52:I52)</f>
        <v>370</v>
      </c>
      <c r="I54" s="120"/>
      <c r="J54" s="5" t="s">
        <v>152</v>
      </c>
      <c r="K54" s="121">
        <f>SUM(K52:L52)</f>
        <v>654</v>
      </c>
      <c r="L54" s="122"/>
      <c r="M54" s="6" t="s">
        <v>152</v>
      </c>
      <c r="N54" s="104">
        <f>SUM(N52:O52)</f>
        <v>364</v>
      </c>
      <c r="O54" s="105"/>
      <c r="P54" s="7" t="s">
        <v>152</v>
      </c>
      <c r="Q54" s="106">
        <f>SUM(Q52:R52)</f>
        <v>538</v>
      </c>
      <c r="R54" s="101"/>
      <c r="S54" s="8" t="s">
        <v>152</v>
      </c>
      <c r="T54" s="107">
        <f>SUM(T52:U52)</f>
        <v>6</v>
      </c>
      <c r="U54" s="103"/>
      <c r="V54" s="9" t="s">
        <v>152</v>
      </c>
      <c r="W54" s="116">
        <f>SUM(W52:X52)</f>
        <v>2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1192</v>
      </c>
      <c r="I55" s="95"/>
      <c r="J55" s="96" t="s">
        <v>152</v>
      </c>
      <c r="K55" s="97"/>
      <c r="L55" s="97"/>
      <c r="M55" s="97"/>
      <c r="N55" s="98">
        <f>SUM(K54+N54)</f>
        <v>1018</v>
      </c>
      <c r="O55" s="99"/>
      <c r="P55" s="100" t="s">
        <v>152</v>
      </c>
      <c r="Q55" s="93"/>
      <c r="R55" s="93"/>
      <c r="S55" s="101"/>
      <c r="T55" s="102">
        <f>SUM(Q54+T54)</f>
        <v>544</v>
      </c>
      <c r="U55" s="103"/>
      <c r="W55" s="75"/>
      <c r="X55" s="75"/>
      <c r="Y55" s="11"/>
      <c r="Z55" s="14"/>
      <c r="AA55" s="15"/>
    </row>
  </sheetData>
  <sheetProtection/>
  <mergeCells count="27">
    <mergeCell ref="Z2:AA2"/>
    <mergeCell ref="Z3:AA3"/>
    <mergeCell ref="M2:O2"/>
    <mergeCell ref="S2:U2"/>
    <mergeCell ref="M3:O3"/>
    <mergeCell ref="S3:U3"/>
    <mergeCell ref="Y5:AA5"/>
    <mergeCell ref="V5:X5"/>
    <mergeCell ref="H54:I54"/>
    <mergeCell ref="N54:O54"/>
    <mergeCell ref="T54:U54"/>
    <mergeCell ref="J5:O5"/>
    <mergeCell ref="P5:U5"/>
    <mergeCell ref="Z54:AA54"/>
    <mergeCell ref="D5:I5"/>
    <mergeCell ref="B54:C54"/>
    <mergeCell ref="E54:F54"/>
    <mergeCell ref="K54:L54"/>
    <mergeCell ref="Q54:R54"/>
    <mergeCell ref="W54:X54"/>
    <mergeCell ref="A5:C5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57421875" style="1" customWidth="1"/>
    <col min="21" max="21" width="3.421875" style="1" bestFit="1" customWidth="1"/>
    <col min="22" max="22" width="10.00390625" style="1" bestFit="1" customWidth="1"/>
    <col min="23" max="24" width="3.57421875" style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54" customFormat="1" ht="2.25" customHeight="1" thickBot="1"/>
    <row r="2" spans="1:27" s="54" customFormat="1" ht="11.25" customHeight="1" thickBot="1">
      <c r="A2" s="39" t="s">
        <v>225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3"/>
      <c r="M2" s="125" t="s">
        <v>0</v>
      </c>
      <c r="N2" s="126"/>
      <c r="O2" s="126"/>
      <c r="P2" s="67">
        <f>V2+Z2</f>
        <v>14370</v>
      </c>
      <c r="Q2" s="66" t="s">
        <v>157</v>
      </c>
      <c r="R2" s="55"/>
      <c r="S2" s="127" t="s">
        <v>1</v>
      </c>
      <c r="T2" s="128"/>
      <c r="U2" s="128"/>
      <c r="V2" s="73">
        <f>6442+V3</f>
        <v>6979</v>
      </c>
      <c r="W2" s="42"/>
      <c r="X2" s="69" t="s">
        <v>2</v>
      </c>
      <c r="Y2" s="70"/>
      <c r="Z2" s="123">
        <f>6831+Z3</f>
        <v>7391</v>
      </c>
      <c r="AA2" s="124"/>
    </row>
    <row r="3" spans="1:27" s="54" customFormat="1" ht="11.25" customHeight="1" thickBot="1">
      <c r="A3" s="39" t="s">
        <v>188</v>
      </c>
      <c r="B3" s="56"/>
      <c r="C3" s="57"/>
      <c r="D3" s="42"/>
      <c r="E3" s="40"/>
      <c r="F3" s="41"/>
      <c r="H3" s="40"/>
      <c r="I3" s="44"/>
      <c r="J3" s="43"/>
      <c r="K3" s="40"/>
      <c r="L3" s="43"/>
      <c r="M3" s="132" t="s">
        <v>3</v>
      </c>
      <c r="N3" s="133"/>
      <c r="O3" s="134"/>
      <c r="P3" s="88">
        <f>V3+Z3</f>
        <v>1097</v>
      </c>
      <c r="Q3" s="89">
        <f>P3*100/P2</f>
        <v>7.6339596381350034</v>
      </c>
      <c r="R3" s="58"/>
      <c r="S3" s="129" t="s">
        <v>3</v>
      </c>
      <c r="T3" s="130"/>
      <c r="U3" s="131"/>
      <c r="V3" s="68">
        <f>SUM(B52+E52+H52+K52+N52+Q52+T52+W52+Z52)</f>
        <v>537</v>
      </c>
      <c r="W3" s="58"/>
      <c r="X3" s="71" t="s">
        <v>3</v>
      </c>
      <c r="Y3" s="72"/>
      <c r="Z3" s="114">
        <f>SUM(C52+F52+I52+L52+O52+R52+U52+X52+AA52)</f>
        <v>560</v>
      </c>
      <c r="AA3" s="115"/>
    </row>
    <row r="4" spans="1:27" s="65" customFormat="1" ht="5.25" customHeight="1" thickBot="1">
      <c r="A4" s="55"/>
      <c r="B4" s="56"/>
      <c r="C4" s="57"/>
      <c r="D4" s="55"/>
      <c r="E4" s="56"/>
      <c r="F4" s="57"/>
      <c r="G4" s="55"/>
      <c r="H4" s="56"/>
      <c r="I4" s="57"/>
      <c r="J4" s="55"/>
      <c r="K4" s="56"/>
      <c r="L4" s="59"/>
      <c r="M4" s="60"/>
      <c r="N4" s="60"/>
      <c r="O4" s="60"/>
      <c r="P4" s="61"/>
      <c r="Q4" s="62"/>
      <c r="R4" s="63"/>
      <c r="S4" s="60"/>
      <c r="T4" s="60"/>
      <c r="U4" s="60"/>
      <c r="V4" s="61"/>
      <c r="W4" s="64"/>
      <c r="X4" s="60"/>
      <c r="Y4" s="60"/>
      <c r="Z4" s="60"/>
      <c r="AA4" s="61"/>
    </row>
    <row r="5" spans="1:27" ht="12" customHeight="1" thickBot="1">
      <c r="A5" s="108" t="s">
        <v>4</v>
      </c>
      <c r="B5" s="109"/>
      <c r="C5" s="110"/>
      <c r="D5" s="111" t="s">
        <v>5</v>
      </c>
      <c r="E5" s="93"/>
      <c r="F5" s="93"/>
      <c r="G5" s="93"/>
      <c r="H5" s="93"/>
      <c r="I5" s="103"/>
      <c r="J5" s="112" t="s">
        <v>6</v>
      </c>
      <c r="K5" s="93"/>
      <c r="L5" s="93"/>
      <c r="M5" s="93"/>
      <c r="N5" s="93"/>
      <c r="O5" s="103"/>
      <c r="P5" s="113" t="s">
        <v>7</v>
      </c>
      <c r="Q5" s="97"/>
      <c r="R5" s="97"/>
      <c r="S5" s="97"/>
      <c r="T5" s="97"/>
      <c r="U5" s="99"/>
      <c r="V5" s="137" t="s">
        <v>8</v>
      </c>
      <c r="W5" s="97"/>
      <c r="X5" s="99"/>
      <c r="Y5" s="135" t="s">
        <v>9</v>
      </c>
      <c r="Z5" s="97"/>
      <c r="AA5" s="136"/>
    </row>
    <row r="6" spans="1:27" ht="12.75" customHeight="1" thickBot="1">
      <c r="A6" s="46" t="s">
        <v>4</v>
      </c>
      <c r="B6" s="81" t="s">
        <v>10</v>
      </c>
      <c r="C6" s="16" t="s">
        <v>11</v>
      </c>
      <c r="D6" s="17" t="s">
        <v>12</v>
      </c>
      <c r="E6" s="18" t="s">
        <v>10</v>
      </c>
      <c r="F6" s="18" t="s">
        <v>11</v>
      </c>
      <c r="G6" s="19" t="s">
        <v>13</v>
      </c>
      <c r="H6" s="18" t="s">
        <v>10</v>
      </c>
      <c r="I6" s="16" t="s">
        <v>11</v>
      </c>
      <c r="J6" s="17" t="s">
        <v>14</v>
      </c>
      <c r="K6" s="18" t="s">
        <v>10</v>
      </c>
      <c r="L6" s="18" t="s">
        <v>11</v>
      </c>
      <c r="M6" s="19" t="s">
        <v>15</v>
      </c>
      <c r="N6" s="18" t="s">
        <v>10</v>
      </c>
      <c r="O6" s="16" t="s">
        <v>11</v>
      </c>
      <c r="P6" s="17" t="s">
        <v>16</v>
      </c>
      <c r="Q6" s="18" t="s">
        <v>10</v>
      </c>
      <c r="R6" s="18" t="s">
        <v>11</v>
      </c>
      <c r="S6" s="19" t="s">
        <v>17</v>
      </c>
      <c r="T6" s="18" t="s">
        <v>10</v>
      </c>
      <c r="U6" s="16" t="s">
        <v>11</v>
      </c>
      <c r="V6" s="17" t="s">
        <v>8</v>
      </c>
      <c r="W6" s="18" t="s">
        <v>10</v>
      </c>
      <c r="X6" s="16" t="s">
        <v>11</v>
      </c>
      <c r="Y6" s="17"/>
      <c r="Z6" s="18" t="s">
        <v>10</v>
      </c>
      <c r="AA6" s="77" t="s">
        <v>11</v>
      </c>
    </row>
    <row r="7" spans="1:27" ht="12.75" customHeight="1">
      <c r="A7" s="47" t="s">
        <v>18</v>
      </c>
      <c r="B7" s="84">
        <v>0</v>
      </c>
      <c r="C7" s="74">
        <v>1</v>
      </c>
      <c r="D7" s="20" t="s">
        <v>19</v>
      </c>
      <c r="E7" s="84">
        <v>9</v>
      </c>
      <c r="F7" s="32">
        <v>6</v>
      </c>
      <c r="G7" s="21" t="s">
        <v>18</v>
      </c>
      <c r="H7" s="84">
        <v>0</v>
      </c>
      <c r="I7" s="74">
        <v>0</v>
      </c>
      <c r="J7" s="20" t="s">
        <v>20</v>
      </c>
      <c r="K7" s="84">
        <v>16</v>
      </c>
      <c r="L7" s="84">
        <v>9</v>
      </c>
      <c r="M7" s="21" t="s">
        <v>18</v>
      </c>
      <c r="N7" s="84">
        <v>0</v>
      </c>
      <c r="O7" s="74">
        <v>0</v>
      </c>
      <c r="P7" s="22" t="s">
        <v>214</v>
      </c>
      <c r="Q7" s="84">
        <v>0</v>
      </c>
      <c r="R7" s="84">
        <v>0</v>
      </c>
      <c r="S7" s="21" t="s">
        <v>23</v>
      </c>
      <c r="T7" s="84">
        <v>0</v>
      </c>
      <c r="U7" s="74">
        <v>0</v>
      </c>
      <c r="V7" s="20" t="s">
        <v>24</v>
      </c>
      <c r="W7" s="84">
        <v>1</v>
      </c>
      <c r="X7" s="74">
        <v>0</v>
      </c>
      <c r="Y7" s="20" t="s">
        <v>25</v>
      </c>
      <c r="Z7" s="84">
        <v>0</v>
      </c>
      <c r="AA7" s="78">
        <v>0</v>
      </c>
    </row>
    <row r="8" spans="1:27" ht="12.75" customHeight="1">
      <c r="A8" s="24" t="s">
        <v>159</v>
      </c>
      <c r="B8" s="84">
        <v>0</v>
      </c>
      <c r="C8" s="74">
        <v>0</v>
      </c>
      <c r="D8" s="22" t="s">
        <v>26</v>
      </c>
      <c r="E8" s="84">
        <v>0</v>
      </c>
      <c r="F8" s="32">
        <v>0</v>
      </c>
      <c r="G8" s="23" t="s">
        <v>27</v>
      </c>
      <c r="H8" s="84">
        <v>0</v>
      </c>
      <c r="I8" s="74">
        <v>0</v>
      </c>
      <c r="J8" s="22" t="s">
        <v>28</v>
      </c>
      <c r="K8" s="84">
        <v>1</v>
      </c>
      <c r="L8" s="32">
        <v>1</v>
      </c>
      <c r="M8" s="21" t="s">
        <v>21</v>
      </c>
      <c r="N8" s="84">
        <v>0</v>
      </c>
      <c r="O8" s="74">
        <v>0</v>
      </c>
      <c r="P8" s="20" t="s">
        <v>22</v>
      </c>
      <c r="Q8" s="84">
        <v>14</v>
      </c>
      <c r="R8" s="84">
        <v>20</v>
      </c>
      <c r="S8" s="23" t="s">
        <v>179</v>
      </c>
      <c r="T8" s="84">
        <v>3</v>
      </c>
      <c r="U8" s="74">
        <v>3</v>
      </c>
      <c r="V8" s="22" t="s">
        <v>180</v>
      </c>
      <c r="W8" s="84">
        <v>0</v>
      </c>
      <c r="X8" s="74">
        <v>0</v>
      </c>
      <c r="Y8" s="22" t="s">
        <v>182</v>
      </c>
      <c r="Z8" s="84">
        <v>0</v>
      </c>
      <c r="AA8" s="78">
        <v>0</v>
      </c>
    </row>
    <row r="9" spans="1:27" ht="12.75" customHeight="1">
      <c r="A9" s="24" t="s">
        <v>153</v>
      </c>
      <c r="B9" s="84">
        <v>0</v>
      </c>
      <c r="C9" s="74">
        <v>0</v>
      </c>
      <c r="D9" s="22" t="s">
        <v>31</v>
      </c>
      <c r="E9" s="84">
        <v>0</v>
      </c>
      <c r="F9" s="32">
        <v>0</v>
      </c>
      <c r="G9" s="23" t="s">
        <v>32</v>
      </c>
      <c r="H9" s="84">
        <v>0</v>
      </c>
      <c r="I9" s="74">
        <v>0</v>
      </c>
      <c r="J9" s="22" t="s">
        <v>33</v>
      </c>
      <c r="K9" s="84">
        <v>2</v>
      </c>
      <c r="L9" s="32">
        <v>4</v>
      </c>
      <c r="M9" s="23" t="s">
        <v>29</v>
      </c>
      <c r="N9" s="84">
        <v>0</v>
      </c>
      <c r="O9" s="74">
        <v>0</v>
      </c>
      <c r="P9" s="22" t="s">
        <v>30</v>
      </c>
      <c r="Q9" s="84">
        <v>0</v>
      </c>
      <c r="R9" s="32">
        <v>0</v>
      </c>
      <c r="S9" s="27"/>
      <c r="T9" s="32"/>
      <c r="U9" s="25"/>
      <c r="V9" s="28" t="s">
        <v>41</v>
      </c>
      <c r="W9" s="84">
        <v>0</v>
      </c>
      <c r="X9" s="74">
        <v>0</v>
      </c>
      <c r="Y9" s="26"/>
      <c r="Z9" s="32"/>
      <c r="AA9" s="78"/>
    </row>
    <row r="10" spans="1:27" ht="12.75" customHeight="1">
      <c r="A10" s="24" t="s">
        <v>36</v>
      </c>
      <c r="B10" s="84">
        <v>2</v>
      </c>
      <c r="C10" s="74">
        <v>2</v>
      </c>
      <c r="D10" s="22" t="s">
        <v>37</v>
      </c>
      <c r="E10" s="84">
        <v>182</v>
      </c>
      <c r="F10" s="32">
        <v>158</v>
      </c>
      <c r="G10" s="23" t="s">
        <v>223</v>
      </c>
      <c r="H10" s="84">
        <v>0</v>
      </c>
      <c r="I10" s="74">
        <v>0</v>
      </c>
      <c r="J10" s="23" t="s">
        <v>39</v>
      </c>
      <c r="K10" s="84">
        <v>5</v>
      </c>
      <c r="L10" s="32">
        <v>2</v>
      </c>
      <c r="M10" s="23" t="s">
        <v>169</v>
      </c>
      <c r="N10" s="84">
        <v>0</v>
      </c>
      <c r="O10" s="74">
        <v>2</v>
      </c>
      <c r="P10" s="22" t="s">
        <v>35</v>
      </c>
      <c r="Q10" s="84">
        <v>0</v>
      </c>
      <c r="R10" s="32">
        <v>0</v>
      </c>
      <c r="S10" s="27"/>
      <c r="T10" s="32"/>
      <c r="U10" s="25"/>
      <c r="V10" s="22" t="s">
        <v>181</v>
      </c>
      <c r="W10" s="84">
        <v>0</v>
      </c>
      <c r="X10" s="74">
        <v>0</v>
      </c>
      <c r="Y10" s="26"/>
      <c r="Z10" s="32"/>
      <c r="AA10" s="78"/>
    </row>
    <row r="11" spans="1:27" ht="12.75" customHeight="1">
      <c r="A11" s="24" t="s">
        <v>42</v>
      </c>
      <c r="B11" s="84">
        <v>0</v>
      </c>
      <c r="C11" s="74">
        <v>0</v>
      </c>
      <c r="D11" s="22" t="s">
        <v>43</v>
      </c>
      <c r="E11" s="84">
        <v>0</v>
      </c>
      <c r="F11" s="32">
        <v>0</v>
      </c>
      <c r="G11" s="23" t="s">
        <v>168</v>
      </c>
      <c r="H11" s="84">
        <v>0</v>
      </c>
      <c r="I11" s="74">
        <v>0</v>
      </c>
      <c r="J11" s="22" t="s">
        <v>38</v>
      </c>
      <c r="K11" s="84">
        <v>1</v>
      </c>
      <c r="L11" s="32">
        <v>0</v>
      </c>
      <c r="M11" s="23" t="s">
        <v>170</v>
      </c>
      <c r="N11" s="84">
        <v>0</v>
      </c>
      <c r="O11" s="74">
        <v>0</v>
      </c>
      <c r="P11" s="22" t="s">
        <v>226</v>
      </c>
      <c r="Q11" s="84">
        <v>7</v>
      </c>
      <c r="R11" s="84">
        <v>7</v>
      </c>
      <c r="S11" s="27"/>
      <c r="T11" s="32"/>
      <c r="U11" s="25"/>
      <c r="V11" s="26"/>
      <c r="W11" s="32"/>
      <c r="X11" s="25"/>
      <c r="Y11" s="26"/>
      <c r="Z11" s="32"/>
      <c r="AA11" s="78"/>
    </row>
    <row r="12" spans="1:27" ht="12.75" customHeight="1">
      <c r="A12" s="24" t="s">
        <v>49</v>
      </c>
      <c r="B12" s="84">
        <v>0</v>
      </c>
      <c r="C12" s="74">
        <v>0</v>
      </c>
      <c r="D12" s="22" t="s">
        <v>50</v>
      </c>
      <c r="E12" s="84">
        <v>0</v>
      </c>
      <c r="F12" s="32">
        <v>0</v>
      </c>
      <c r="G12" s="23" t="s">
        <v>44</v>
      </c>
      <c r="H12" s="84">
        <v>0</v>
      </c>
      <c r="I12" s="74">
        <v>0</v>
      </c>
      <c r="J12" s="22" t="s">
        <v>45</v>
      </c>
      <c r="K12" s="84">
        <v>0</v>
      </c>
      <c r="L12" s="32">
        <v>2</v>
      </c>
      <c r="M12" s="23" t="s">
        <v>46</v>
      </c>
      <c r="N12" s="84">
        <v>0</v>
      </c>
      <c r="O12" s="74">
        <v>0</v>
      </c>
      <c r="P12" s="22" t="s">
        <v>48</v>
      </c>
      <c r="Q12" s="84">
        <v>8</v>
      </c>
      <c r="R12" s="84">
        <v>19</v>
      </c>
      <c r="S12" s="27"/>
      <c r="T12" s="32"/>
      <c r="U12" s="25"/>
      <c r="V12" s="26"/>
      <c r="W12" s="32"/>
      <c r="X12" s="25"/>
      <c r="Y12" s="26"/>
      <c r="Z12" s="32"/>
      <c r="AA12" s="78"/>
    </row>
    <row r="13" spans="1:27" ht="12.75" customHeight="1">
      <c r="A13" s="24" t="s">
        <v>55</v>
      </c>
      <c r="B13" s="84">
        <v>0</v>
      </c>
      <c r="C13" s="74">
        <v>0</v>
      </c>
      <c r="D13" s="26"/>
      <c r="E13" s="32"/>
      <c r="F13" s="32"/>
      <c r="G13" s="23" t="s">
        <v>59</v>
      </c>
      <c r="H13" s="84">
        <v>0</v>
      </c>
      <c r="I13" s="74">
        <v>0</v>
      </c>
      <c r="J13" s="22" t="s">
        <v>51</v>
      </c>
      <c r="K13" s="84">
        <v>0</v>
      </c>
      <c r="L13" s="32">
        <v>0</v>
      </c>
      <c r="M13" s="23" t="s">
        <v>52</v>
      </c>
      <c r="N13" s="84">
        <v>0</v>
      </c>
      <c r="O13" s="74">
        <v>0</v>
      </c>
      <c r="P13" s="22" t="s">
        <v>54</v>
      </c>
      <c r="Q13" s="84">
        <v>12</v>
      </c>
      <c r="R13" s="84">
        <v>12</v>
      </c>
      <c r="S13" s="27"/>
      <c r="T13" s="32"/>
      <c r="U13" s="25"/>
      <c r="V13" s="29"/>
      <c r="W13" s="76"/>
      <c r="X13" s="79"/>
      <c r="Y13" s="26"/>
      <c r="Z13" s="32"/>
      <c r="AA13" s="78"/>
    </row>
    <row r="14" spans="1:27" ht="12.75" customHeight="1">
      <c r="A14" s="24" t="s">
        <v>217</v>
      </c>
      <c r="B14" s="84">
        <v>0</v>
      </c>
      <c r="C14" s="74">
        <v>0</v>
      </c>
      <c r="D14" s="26"/>
      <c r="E14" s="32"/>
      <c r="F14" s="32"/>
      <c r="G14" s="30" t="s">
        <v>158</v>
      </c>
      <c r="H14" s="84">
        <v>0</v>
      </c>
      <c r="I14" s="74">
        <v>0</v>
      </c>
      <c r="J14" s="22" t="s">
        <v>56</v>
      </c>
      <c r="K14" s="84">
        <v>0</v>
      </c>
      <c r="L14" s="32">
        <v>0</v>
      </c>
      <c r="M14" s="23" t="s">
        <v>34</v>
      </c>
      <c r="N14" s="84">
        <v>0</v>
      </c>
      <c r="O14" s="74">
        <v>0</v>
      </c>
      <c r="P14" s="22" t="s">
        <v>172</v>
      </c>
      <c r="Q14" s="84">
        <v>1</v>
      </c>
      <c r="R14" s="32">
        <v>1</v>
      </c>
      <c r="S14" s="27"/>
      <c r="T14" s="32"/>
      <c r="U14" s="25"/>
      <c r="V14" s="26"/>
      <c r="W14" s="32"/>
      <c r="X14" s="25"/>
      <c r="Y14" s="26"/>
      <c r="Z14" s="32"/>
      <c r="AA14" s="78"/>
    </row>
    <row r="15" spans="1:27" ht="12.75" customHeight="1">
      <c r="A15" s="24" t="s">
        <v>160</v>
      </c>
      <c r="B15" s="84">
        <v>0</v>
      </c>
      <c r="C15" s="74">
        <v>0</v>
      </c>
      <c r="D15" s="26"/>
      <c r="E15" s="32"/>
      <c r="F15" s="32"/>
      <c r="G15" s="23" t="s">
        <v>62</v>
      </c>
      <c r="H15" s="84">
        <v>0</v>
      </c>
      <c r="I15" s="74">
        <v>0</v>
      </c>
      <c r="J15" s="22" t="s">
        <v>60</v>
      </c>
      <c r="K15" s="84">
        <v>0</v>
      </c>
      <c r="L15" s="32">
        <v>1</v>
      </c>
      <c r="M15" s="23" t="s">
        <v>57</v>
      </c>
      <c r="N15" s="84">
        <v>0</v>
      </c>
      <c r="O15" s="74">
        <v>0</v>
      </c>
      <c r="P15" s="22" t="s">
        <v>61</v>
      </c>
      <c r="Q15" s="84">
        <v>4</v>
      </c>
      <c r="R15" s="84">
        <v>8</v>
      </c>
      <c r="S15" s="27"/>
      <c r="T15" s="32"/>
      <c r="U15" s="25"/>
      <c r="V15" s="26"/>
      <c r="W15" s="32"/>
      <c r="X15" s="25"/>
      <c r="Y15" s="26"/>
      <c r="Z15" s="32"/>
      <c r="AA15" s="78"/>
    </row>
    <row r="16" spans="1:27" ht="12.75" customHeight="1">
      <c r="A16" s="24" t="s">
        <v>161</v>
      </c>
      <c r="B16" s="84">
        <v>2</v>
      </c>
      <c r="C16" s="74">
        <v>1</v>
      </c>
      <c r="D16" s="26"/>
      <c r="E16" s="32"/>
      <c r="F16" s="32"/>
      <c r="G16" s="23" t="s">
        <v>67</v>
      </c>
      <c r="H16" s="84">
        <v>0</v>
      </c>
      <c r="I16" s="74">
        <v>0</v>
      </c>
      <c r="J16" s="22" t="s">
        <v>63</v>
      </c>
      <c r="K16" s="84">
        <v>12</v>
      </c>
      <c r="L16" s="32">
        <v>10</v>
      </c>
      <c r="M16" s="23" t="s">
        <v>40</v>
      </c>
      <c r="N16" s="84">
        <v>0</v>
      </c>
      <c r="O16" s="74">
        <v>0</v>
      </c>
      <c r="P16" s="22" t="s">
        <v>65</v>
      </c>
      <c r="Q16" s="84">
        <v>0</v>
      </c>
      <c r="R16" s="32">
        <v>0</v>
      </c>
      <c r="S16" s="27"/>
      <c r="T16" s="32"/>
      <c r="U16" s="25"/>
      <c r="V16" s="26"/>
      <c r="W16" s="32"/>
      <c r="X16" s="25"/>
      <c r="Y16" s="26"/>
      <c r="Z16" s="32"/>
      <c r="AA16" s="78"/>
    </row>
    <row r="17" spans="1:27" ht="12.75" customHeight="1">
      <c r="A17" s="24" t="s">
        <v>66</v>
      </c>
      <c r="B17" s="84">
        <v>0</v>
      </c>
      <c r="C17" s="74">
        <v>0</v>
      </c>
      <c r="D17" s="26"/>
      <c r="E17" s="32"/>
      <c r="F17" s="32"/>
      <c r="G17" s="23" t="s">
        <v>167</v>
      </c>
      <c r="H17" s="84">
        <v>0</v>
      </c>
      <c r="I17" s="74">
        <v>0</v>
      </c>
      <c r="J17" s="22" t="s">
        <v>68</v>
      </c>
      <c r="K17" s="84">
        <v>0</v>
      </c>
      <c r="L17" s="32">
        <v>0</v>
      </c>
      <c r="M17" s="23" t="s">
        <v>215</v>
      </c>
      <c r="N17" s="84">
        <v>1</v>
      </c>
      <c r="O17" s="74">
        <v>0</v>
      </c>
      <c r="P17" s="22" t="s">
        <v>70</v>
      </c>
      <c r="Q17" s="84">
        <v>1</v>
      </c>
      <c r="R17" s="84">
        <v>2</v>
      </c>
      <c r="S17" s="27"/>
      <c r="T17" s="32"/>
      <c r="U17" s="25"/>
      <c r="V17" s="26"/>
      <c r="W17" s="32"/>
      <c r="X17" s="25"/>
      <c r="Y17" s="26"/>
      <c r="Z17" s="32"/>
      <c r="AA17" s="78"/>
    </row>
    <row r="18" spans="1:27" ht="12.75" customHeight="1">
      <c r="A18" s="24" t="s">
        <v>71</v>
      </c>
      <c r="B18" s="84">
        <v>0</v>
      </c>
      <c r="C18" s="74">
        <v>0</v>
      </c>
      <c r="D18" s="26"/>
      <c r="E18" s="32"/>
      <c r="F18" s="32"/>
      <c r="G18" s="23" t="s">
        <v>72</v>
      </c>
      <c r="H18" s="84">
        <v>0</v>
      </c>
      <c r="I18" s="74">
        <v>0</v>
      </c>
      <c r="J18" s="22" t="s">
        <v>73</v>
      </c>
      <c r="K18" s="84">
        <v>2</v>
      </c>
      <c r="L18" s="32">
        <v>3</v>
      </c>
      <c r="M18" s="23" t="s">
        <v>64</v>
      </c>
      <c r="N18" s="84">
        <v>1</v>
      </c>
      <c r="O18" s="74">
        <v>2</v>
      </c>
      <c r="P18" s="22" t="s">
        <v>75</v>
      </c>
      <c r="Q18" s="84">
        <v>0</v>
      </c>
      <c r="R18" s="84">
        <v>0</v>
      </c>
      <c r="S18" s="27"/>
      <c r="T18" s="32"/>
      <c r="U18" s="25"/>
      <c r="V18" s="26"/>
      <c r="W18" s="32"/>
      <c r="X18" s="25"/>
      <c r="Y18" s="26"/>
      <c r="Z18" s="32"/>
      <c r="AA18" s="78"/>
    </row>
    <row r="19" spans="1:27" ht="12.75" customHeight="1">
      <c r="A19" s="24" t="s">
        <v>162</v>
      </c>
      <c r="B19" s="84">
        <v>0</v>
      </c>
      <c r="C19" s="74">
        <v>0</v>
      </c>
      <c r="D19" s="26"/>
      <c r="E19" s="32"/>
      <c r="F19" s="32"/>
      <c r="G19" s="23" t="s">
        <v>76</v>
      </c>
      <c r="H19" s="84">
        <v>0</v>
      </c>
      <c r="I19" s="74">
        <v>0</v>
      </c>
      <c r="J19" s="22" t="s">
        <v>77</v>
      </c>
      <c r="K19" s="84">
        <v>0</v>
      </c>
      <c r="L19" s="32">
        <v>0</v>
      </c>
      <c r="M19" s="23" t="s">
        <v>47</v>
      </c>
      <c r="N19" s="84">
        <v>0</v>
      </c>
      <c r="O19" s="74">
        <v>0</v>
      </c>
      <c r="P19" s="29" t="s">
        <v>155</v>
      </c>
      <c r="Q19" s="84">
        <v>0</v>
      </c>
      <c r="R19" s="32">
        <v>0</v>
      </c>
      <c r="S19" s="27"/>
      <c r="T19" s="32"/>
      <c r="U19" s="25"/>
      <c r="V19" s="26"/>
      <c r="W19" s="32"/>
      <c r="X19" s="25"/>
      <c r="Y19" s="26"/>
      <c r="Z19" s="32"/>
      <c r="AA19" s="78"/>
    </row>
    <row r="20" spans="1:27" ht="12.75" customHeight="1">
      <c r="A20" s="24" t="s">
        <v>79</v>
      </c>
      <c r="B20" s="84">
        <v>0</v>
      </c>
      <c r="C20" s="74">
        <v>0</v>
      </c>
      <c r="D20" s="26"/>
      <c r="E20" s="32"/>
      <c r="F20" s="32"/>
      <c r="G20" s="23" t="s">
        <v>80</v>
      </c>
      <c r="H20" s="84">
        <v>2</v>
      </c>
      <c r="I20" s="74">
        <v>0</v>
      </c>
      <c r="J20" s="22" t="s">
        <v>81</v>
      </c>
      <c r="K20" s="84">
        <v>64</v>
      </c>
      <c r="L20" s="32">
        <v>41</v>
      </c>
      <c r="M20" s="23" t="s">
        <v>53</v>
      </c>
      <c r="N20" s="84">
        <v>0</v>
      </c>
      <c r="O20" s="74">
        <v>0</v>
      </c>
      <c r="P20" s="22" t="s">
        <v>78</v>
      </c>
      <c r="Q20" s="84">
        <v>0</v>
      </c>
      <c r="R20" s="32">
        <v>0</v>
      </c>
      <c r="S20" s="27"/>
      <c r="T20" s="32"/>
      <c r="U20" s="25"/>
      <c r="V20" s="26"/>
      <c r="W20" s="32"/>
      <c r="X20" s="25"/>
      <c r="Y20" s="26"/>
      <c r="Z20" s="32"/>
      <c r="AA20" s="78"/>
    </row>
    <row r="21" spans="1:27" ht="12.75" customHeight="1">
      <c r="A21" s="24" t="s">
        <v>84</v>
      </c>
      <c r="B21" s="84">
        <v>10</v>
      </c>
      <c r="C21" s="74">
        <v>5</v>
      </c>
      <c r="D21" s="26"/>
      <c r="E21" s="32"/>
      <c r="F21" s="32"/>
      <c r="G21" s="23" t="s">
        <v>85</v>
      </c>
      <c r="H21" s="84">
        <v>0</v>
      </c>
      <c r="I21" s="74">
        <v>0</v>
      </c>
      <c r="J21" s="22" t="s">
        <v>86</v>
      </c>
      <c r="K21" s="84">
        <v>0</v>
      </c>
      <c r="L21" s="32">
        <v>0</v>
      </c>
      <c r="M21" s="23" t="s">
        <v>74</v>
      </c>
      <c r="N21" s="84">
        <v>8</v>
      </c>
      <c r="O21" s="74">
        <v>15</v>
      </c>
      <c r="P21" s="22" t="s">
        <v>83</v>
      </c>
      <c r="Q21" s="84">
        <v>2</v>
      </c>
      <c r="R21" s="84">
        <v>6</v>
      </c>
      <c r="S21" s="27"/>
      <c r="T21" s="32"/>
      <c r="U21" s="25"/>
      <c r="V21" s="26"/>
      <c r="W21" s="32"/>
      <c r="X21" s="25"/>
      <c r="Y21" s="26"/>
      <c r="Z21" s="32"/>
      <c r="AA21" s="78"/>
    </row>
    <row r="22" spans="1:27" ht="12.75" customHeight="1">
      <c r="A22" s="24" t="s">
        <v>88</v>
      </c>
      <c r="B22" s="84">
        <v>0</v>
      </c>
      <c r="C22" s="74">
        <v>0</v>
      </c>
      <c r="D22" s="26"/>
      <c r="E22" s="32"/>
      <c r="F22" s="32"/>
      <c r="G22" s="23" t="s">
        <v>165</v>
      </c>
      <c r="H22" s="84">
        <v>0</v>
      </c>
      <c r="I22" s="74">
        <v>0</v>
      </c>
      <c r="J22" s="22" t="s">
        <v>89</v>
      </c>
      <c r="K22" s="84">
        <v>1</v>
      </c>
      <c r="L22" s="32">
        <v>2</v>
      </c>
      <c r="M22" s="23" t="s">
        <v>171</v>
      </c>
      <c r="N22" s="84">
        <v>0</v>
      </c>
      <c r="O22" s="74">
        <v>0</v>
      </c>
      <c r="P22" s="22" t="s">
        <v>87</v>
      </c>
      <c r="Q22" s="84">
        <v>0</v>
      </c>
      <c r="R22" s="32">
        <v>0</v>
      </c>
      <c r="S22" s="27"/>
      <c r="T22" s="32"/>
      <c r="U22" s="25"/>
      <c r="V22" s="26"/>
      <c r="W22" s="32"/>
      <c r="X22" s="25"/>
      <c r="Y22" s="26"/>
      <c r="Z22" s="32"/>
      <c r="AA22" s="78"/>
    </row>
    <row r="23" spans="1:27" ht="12.75" customHeight="1">
      <c r="A23" s="24" t="s">
        <v>91</v>
      </c>
      <c r="B23" s="84">
        <v>0</v>
      </c>
      <c r="C23" s="74">
        <v>0</v>
      </c>
      <c r="D23" s="26"/>
      <c r="E23" s="32"/>
      <c r="F23" s="32"/>
      <c r="G23" s="23" t="s">
        <v>166</v>
      </c>
      <c r="H23" s="84">
        <v>0</v>
      </c>
      <c r="I23" s="74">
        <v>1</v>
      </c>
      <c r="J23" s="22" t="s">
        <v>92</v>
      </c>
      <c r="K23" s="84">
        <v>0</v>
      </c>
      <c r="L23" s="32">
        <v>0</v>
      </c>
      <c r="M23" s="23" t="s">
        <v>58</v>
      </c>
      <c r="N23" s="84">
        <v>0</v>
      </c>
      <c r="O23" s="74">
        <v>2</v>
      </c>
      <c r="P23" s="22" t="s">
        <v>90</v>
      </c>
      <c r="Q23" s="84">
        <v>5</v>
      </c>
      <c r="R23" s="84">
        <v>2</v>
      </c>
      <c r="S23" s="26"/>
      <c r="T23" s="32"/>
      <c r="U23" s="25"/>
      <c r="V23" s="26"/>
      <c r="W23" s="32"/>
      <c r="X23" s="25"/>
      <c r="Y23" s="26"/>
      <c r="Z23" s="32"/>
      <c r="AA23" s="78"/>
    </row>
    <row r="24" spans="1:27" ht="12.75" customHeight="1">
      <c r="A24" s="24" t="s">
        <v>94</v>
      </c>
      <c r="B24" s="84">
        <v>0</v>
      </c>
      <c r="C24" s="74">
        <v>0</v>
      </c>
      <c r="D24" s="26"/>
      <c r="E24" s="32"/>
      <c r="F24" s="32"/>
      <c r="G24" s="23" t="s">
        <v>97</v>
      </c>
      <c r="H24" s="84">
        <v>0</v>
      </c>
      <c r="I24" s="74">
        <v>0</v>
      </c>
      <c r="J24" s="22" t="s">
        <v>95</v>
      </c>
      <c r="K24" s="84">
        <v>0</v>
      </c>
      <c r="L24" s="32">
        <v>0</v>
      </c>
      <c r="M24" s="23" t="s">
        <v>142</v>
      </c>
      <c r="N24" s="84">
        <v>1</v>
      </c>
      <c r="O24" s="74">
        <v>0</v>
      </c>
      <c r="P24" s="22" t="s">
        <v>93</v>
      </c>
      <c r="Q24" s="84">
        <v>0</v>
      </c>
      <c r="R24" s="84">
        <v>0</v>
      </c>
      <c r="S24" s="27"/>
      <c r="T24" s="32"/>
      <c r="U24" s="25"/>
      <c r="V24" s="26"/>
      <c r="W24" s="32"/>
      <c r="X24" s="25"/>
      <c r="Y24" s="26"/>
      <c r="Z24" s="32"/>
      <c r="AA24" s="78"/>
    </row>
    <row r="25" spans="1:27" ht="12.75" customHeight="1">
      <c r="A25" s="24" t="s">
        <v>96</v>
      </c>
      <c r="B25" s="84">
        <v>0</v>
      </c>
      <c r="C25" s="74">
        <v>0</v>
      </c>
      <c r="D25" s="26"/>
      <c r="E25" s="32"/>
      <c r="F25" s="32"/>
      <c r="G25" s="23" t="s">
        <v>219</v>
      </c>
      <c r="H25" s="84">
        <v>0</v>
      </c>
      <c r="I25" s="74">
        <v>0</v>
      </c>
      <c r="J25" s="29" t="s">
        <v>98</v>
      </c>
      <c r="K25" s="84">
        <v>4</v>
      </c>
      <c r="L25" s="32">
        <v>13</v>
      </c>
      <c r="M25" s="23" t="s">
        <v>82</v>
      </c>
      <c r="N25" s="84">
        <v>1</v>
      </c>
      <c r="O25" s="74">
        <v>5</v>
      </c>
      <c r="P25" s="22" t="s">
        <v>99</v>
      </c>
      <c r="Q25" s="84">
        <v>1</v>
      </c>
      <c r="R25" s="32">
        <v>1</v>
      </c>
      <c r="S25" s="27"/>
      <c r="T25" s="32"/>
      <c r="U25" s="25"/>
      <c r="V25" s="26"/>
      <c r="W25" s="32"/>
      <c r="X25" s="25"/>
      <c r="Y25" s="26"/>
      <c r="Z25" s="32"/>
      <c r="AA25" s="78"/>
    </row>
    <row r="26" spans="1:27" ht="12.75" customHeight="1">
      <c r="A26" s="24" t="s">
        <v>100</v>
      </c>
      <c r="B26" s="84">
        <v>3</v>
      </c>
      <c r="C26" s="74">
        <v>4</v>
      </c>
      <c r="D26" s="26"/>
      <c r="E26" s="32"/>
      <c r="F26" s="32"/>
      <c r="G26" s="23" t="s">
        <v>101</v>
      </c>
      <c r="H26" s="84">
        <v>0</v>
      </c>
      <c r="I26" s="74">
        <v>0</v>
      </c>
      <c r="J26" s="22" t="s">
        <v>102</v>
      </c>
      <c r="K26" s="84">
        <v>7</v>
      </c>
      <c r="L26" s="32">
        <v>11</v>
      </c>
      <c r="M26" s="31"/>
      <c r="N26" s="32"/>
      <c r="O26" s="25"/>
      <c r="P26" s="22" t="s">
        <v>103</v>
      </c>
      <c r="Q26" s="84">
        <v>13</v>
      </c>
      <c r="R26" s="84">
        <v>42</v>
      </c>
      <c r="S26" s="27"/>
      <c r="T26" s="32"/>
      <c r="U26" s="25"/>
      <c r="V26" s="26"/>
      <c r="W26" s="32"/>
      <c r="X26" s="25"/>
      <c r="Y26" s="26"/>
      <c r="Z26" s="32"/>
      <c r="AA26" s="78"/>
    </row>
    <row r="27" spans="1:27" ht="12.75" customHeight="1">
      <c r="A27" s="24" t="s">
        <v>104</v>
      </c>
      <c r="B27" s="84">
        <v>1</v>
      </c>
      <c r="C27" s="74">
        <v>0</v>
      </c>
      <c r="D27" s="26"/>
      <c r="E27" s="32"/>
      <c r="F27" s="32"/>
      <c r="G27" s="83" t="s">
        <v>213</v>
      </c>
      <c r="H27" s="84">
        <v>0</v>
      </c>
      <c r="I27" s="74">
        <v>0</v>
      </c>
      <c r="J27" s="22" t="s">
        <v>106</v>
      </c>
      <c r="K27" s="84">
        <v>2</v>
      </c>
      <c r="L27" s="32">
        <v>4</v>
      </c>
      <c r="M27" s="31"/>
      <c r="N27" s="32"/>
      <c r="O27" s="25"/>
      <c r="P27" s="22" t="s">
        <v>107</v>
      </c>
      <c r="Q27" s="84">
        <v>8</v>
      </c>
      <c r="R27" s="84">
        <v>7</v>
      </c>
      <c r="S27" s="27"/>
      <c r="T27" s="32"/>
      <c r="U27" s="25"/>
      <c r="V27" s="26"/>
      <c r="W27" s="32"/>
      <c r="X27" s="25"/>
      <c r="Y27" s="26"/>
      <c r="Z27" s="32"/>
      <c r="AA27" s="78"/>
    </row>
    <row r="28" spans="1:27" ht="12.75" customHeight="1">
      <c r="A28" s="24" t="s">
        <v>108</v>
      </c>
      <c r="B28" s="84">
        <v>0</v>
      </c>
      <c r="C28" s="74">
        <v>0</v>
      </c>
      <c r="D28" s="26"/>
      <c r="E28" s="32"/>
      <c r="F28" s="32"/>
      <c r="G28" s="82" t="s">
        <v>154</v>
      </c>
      <c r="H28" s="84">
        <v>0</v>
      </c>
      <c r="I28" s="74">
        <v>0</v>
      </c>
      <c r="J28" s="29" t="s">
        <v>110</v>
      </c>
      <c r="K28" s="84">
        <v>8</v>
      </c>
      <c r="L28" s="32">
        <v>10</v>
      </c>
      <c r="M28" s="31"/>
      <c r="N28" s="32"/>
      <c r="O28" s="25"/>
      <c r="P28" s="22" t="s">
        <v>173</v>
      </c>
      <c r="Q28" s="84">
        <v>0</v>
      </c>
      <c r="R28" s="32">
        <v>0</v>
      </c>
      <c r="S28" s="27"/>
      <c r="T28" s="32"/>
      <c r="U28" s="25"/>
      <c r="V28" s="26"/>
      <c r="W28" s="32"/>
      <c r="X28" s="25"/>
      <c r="Y28" s="26"/>
      <c r="Z28" s="32"/>
      <c r="AA28" s="78"/>
    </row>
    <row r="29" spans="1:27" ht="12.75" customHeight="1">
      <c r="A29" s="24" t="s">
        <v>111</v>
      </c>
      <c r="B29" s="84">
        <v>0</v>
      </c>
      <c r="C29" s="74">
        <v>0</v>
      </c>
      <c r="D29" s="26"/>
      <c r="E29" s="32"/>
      <c r="F29" s="32"/>
      <c r="G29" s="23" t="s">
        <v>105</v>
      </c>
      <c r="H29" s="84">
        <v>3</v>
      </c>
      <c r="I29" s="74">
        <v>3</v>
      </c>
      <c r="J29" s="23" t="s">
        <v>69</v>
      </c>
      <c r="K29" s="84">
        <v>26</v>
      </c>
      <c r="L29" s="32">
        <v>25</v>
      </c>
      <c r="M29" s="31"/>
      <c r="N29" s="32"/>
      <c r="O29" s="25"/>
      <c r="P29" s="22" t="s">
        <v>175</v>
      </c>
      <c r="Q29" s="84">
        <v>7</v>
      </c>
      <c r="R29" s="84">
        <v>14</v>
      </c>
      <c r="S29" s="27"/>
      <c r="T29" s="32"/>
      <c r="U29" s="25"/>
      <c r="V29" s="26"/>
      <c r="W29" s="32"/>
      <c r="X29" s="25"/>
      <c r="Y29" s="26"/>
      <c r="Z29" s="32"/>
      <c r="AA29" s="78"/>
    </row>
    <row r="30" spans="1:27" ht="12.75" customHeight="1">
      <c r="A30" s="24" t="s">
        <v>115</v>
      </c>
      <c r="B30" s="84">
        <v>0</v>
      </c>
      <c r="C30" s="74">
        <v>0</v>
      </c>
      <c r="D30" s="26"/>
      <c r="E30" s="32"/>
      <c r="F30" s="32"/>
      <c r="G30" s="23" t="s">
        <v>109</v>
      </c>
      <c r="H30" s="84">
        <v>0</v>
      </c>
      <c r="I30" s="74">
        <v>0</v>
      </c>
      <c r="J30" s="22" t="s">
        <v>113</v>
      </c>
      <c r="K30" s="84">
        <v>1</v>
      </c>
      <c r="L30" s="32">
        <v>0</v>
      </c>
      <c r="M30" s="27"/>
      <c r="N30" s="32"/>
      <c r="O30" s="25"/>
      <c r="P30" s="22" t="s">
        <v>114</v>
      </c>
      <c r="Q30" s="84">
        <v>0</v>
      </c>
      <c r="R30" s="84">
        <v>0</v>
      </c>
      <c r="S30" s="27"/>
      <c r="T30" s="32"/>
      <c r="U30" s="25"/>
      <c r="V30" s="26"/>
      <c r="W30" s="32"/>
      <c r="X30" s="25"/>
      <c r="Y30" s="26"/>
      <c r="Z30" s="32"/>
      <c r="AA30" s="78"/>
    </row>
    <row r="31" spans="1:27" ht="12.75" customHeight="1">
      <c r="A31" s="24" t="s">
        <v>218</v>
      </c>
      <c r="B31" s="84">
        <v>0</v>
      </c>
      <c r="C31" s="74">
        <v>0</v>
      </c>
      <c r="D31" s="26"/>
      <c r="E31" s="32"/>
      <c r="F31" s="32"/>
      <c r="G31" s="23" t="s">
        <v>112</v>
      </c>
      <c r="H31" s="84">
        <v>0</v>
      </c>
      <c r="I31" s="74">
        <v>0</v>
      </c>
      <c r="J31" s="22" t="s">
        <v>117</v>
      </c>
      <c r="K31" s="84">
        <v>0</v>
      </c>
      <c r="L31" s="32">
        <v>3</v>
      </c>
      <c r="M31" s="27"/>
      <c r="N31" s="32"/>
      <c r="O31" s="25"/>
      <c r="P31" s="29" t="s">
        <v>156</v>
      </c>
      <c r="Q31" s="84">
        <v>0</v>
      </c>
      <c r="R31" s="32">
        <v>0</v>
      </c>
      <c r="S31" s="27"/>
      <c r="T31" s="32"/>
      <c r="U31" s="25"/>
      <c r="V31" s="26"/>
      <c r="W31" s="32"/>
      <c r="X31" s="25"/>
      <c r="Y31" s="26"/>
      <c r="Z31" s="32"/>
      <c r="AA31" s="78"/>
    </row>
    <row r="32" spans="1:27" ht="12.75" customHeight="1">
      <c r="A32" s="24" t="s">
        <v>118</v>
      </c>
      <c r="B32" s="84">
        <v>0</v>
      </c>
      <c r="C32" s="74">
        <v>0</v>
      </c>
      <c r="D32" s="26"/>
      <c r="E32" s="32"/>
      <c r="F32" s="32"/>
      <c r="G32" s="23" t="s">
        <v>116</v>
      </c>
      <c r="H32" s="84">
        <v>0</v>
      </c>
      <c r="I32" s="74">
        <v>0</v>
      </c>
      <c r="J32" s="22" t="s">
        <v>120</v>
      </c>
      <c r="K32" s="84">
        <v>0</v>
      </c>
      <c r="L32" s="32">
        <v>0</v>
      </c>
      <c r="M32" s="27"/>
      <c r="N32" s="32"/>
      <c r="O32" s="25"/>
      <c r="P32" s="22" t="s">
        <v>174</v>
      </c>
      <c r="Q32" s="84">
        <v>0</v>
      </c>
      <c r="R32" s="32">
        <v>0</v>
      </c>
      <c r="S32" s="27"/>
      <c r="T32" s="32"/>
      <c r="U32" s="25"/>
      <c r="V32" s="26"/>
      <c r="W32" s="32"/>
      <c r="X32" s="25"/>
      <c r="Y32" s="26"/>
      <c r="Z32" s="32"/>
      <c r="AA32" s="78"/>
    </row>
    <row r="33" spans="1:27" ht="12.75" customHeight="1">
      <c r="A33" s="24" t="s">
        <v>122</v>
      </c>
      <c r="B33" s="84">
        <v>0</v>
      </c>
      <c r="C33" s="74">
        <v>0</v>
      </c>
      <c r="D33" s="26"/>
      <c r="E33" s="32"/>
      <c r="F33" s="32"/>
      <c r="G33" s="23" t="s">
        <v>119</v>
      </c>
      <c r="H33" s="84">
        <v>0</v>
      </c>
      <c r="I33" s="74">
        <v>0</v>
      </c>
      <c r="J33" s="29"/>
      <c r="K33" s="32"/>
      <c r="L33" s="32"/>
      <c r="M33" s="27"/>
      <c r="N33" s="32"/>
      <c r="O33" s="25"/>
      <c r="P33" s="22" t="s">
        <v>121</v>
      </c>
      <c r="Q33" s="84">
        <v>23</v>
      </c>
      <c r="R33" s="84">
        <v>26</v>
      </c>
      <c r="S33" s="27"/>
      <c r="T33" s="32"/>
      <c r="U33" s="25"/>
      <c r="V33" s="26"/>
      <c r="W33" s="32"/>
      <c r="X33" s="25"/>
      <c r="Y33" s="26"/>
      <c r="Z33" s="32"/>
      <c r="AA33" s="78"/>
    </row>
    <row r="34" spans="1:27" ht="12.75" customHeight="1">
      <c r="A34" s="24" t="s">
        <v>221</v>
      </c>
      <c r="B34" s="84">
        <v>0</v>
      </c>
      <c r="C34" s="74">
        <v>0</v>
      </c>
      <c r="D34" s="26"/>
      <c r="E34" s="32"/>
      <c r="F34" s="32"/>
      <c r="G34" s="23" t="s">
        <v>123</v>
      </c>
      <c r="H34" s="84">
        <v>3</v>
      </c>
      <c r="I34" s="74">
        <v>2</v>
      </c>
      <c r="J34" s="29"/>
      <c r="K34" s="32"/>
      <c r="L34" s="32"/>
      <c r="M34" s="27"/>
      <c r="N34" s="32"/>
      <c r="O34" s="25"/>
      <c r="P34" s="22" t="s">
        <v>124</v>
      </c>
      <c r="Q34" s="84">
        <v>8</v>
      </c>
      <c r="R34" s="84">
        <v>6</v>
      </c>
      <c r="S34" s="27"/>
      <c r="T34" s="32"/>
      <c r="U34" s="25"/>
      <c r="V34" s="26"/>
      <c r="W34" s="32"/>
      <c r="X34" s="25"/>
      <c r="Y34" s="26"/>
      <c r="Z34" s="32"/>
      <c r="AA34" s="78"/>
    </row>
    <row r="35" spans="1:27" ht="12.75" customHeight="1">
      <c r="A35" s="24" t="s">
        <v>125</v>
      </c>
      <c r="B35" s="84">
        <v>0</v>
      </c>
      <c r="C35" s="74">
        <v>0</v>
      </c>
      <c r="D35" s="26"/>
      <c r="E35" s="32"/>
      <c r="F35" s="32"/>
      <c r="G35" s="23" t="s">
        <v>176</v>
      </c>
      <c r="H35" s="84">
        <v>0</v>
      </c>
      <c r="I35" s="74">
        <v>0</v>
      </c>
      <c r="J35" s="29"/>
      <c r="K35" s="32"/>
      <c r="L35" s="32"/>
      <c r="M35" s="27"/>
      <c r="N35" s="32"/>
      <c r="O35" s="25"/>
      <c r="P35" s="22" t="s">
        <v>126</v>
      </c>
      <c r="Q35" s="84">
        <v>5</v>
      </c>
      <c r="R35" s="84">
        <v>10</v>
      </c>
      <c r="S35" s="27"/>
      <c r="T35" s="32"/>
      <c r="U35" s="25"/>
      <c r="V35" s="26"/>
      <c r="W35" s="32"/>
      <c r="X35" s="25"/>
      <c r="Y35" s="26"/>
      <c r="Z35" s="32"/>
      <c r="AA35" s="78"/>
    </row>
    <row r="36" spans="1:27" ht="12.75" customHeight="1">
      <c r="A36" s="24" t="s">
        <v>127</v>
      </c>
      <c r="B36" s="84">
        <v>0</v>
      </c>
      <c r="C36" s="74">
        <v>0</v>
      </c>
      <c r="D36" s="26"/>
      <c r="E36" s="32"/>
      <c r="F36" s="32"/>
      <c r="G36" s="23" t="s">
        <v>177</v>
      </c>
      <c r="H36" s="84">
        <v>0</v>
      </c>
      <c r="I36" s="74">
        <v>0</v>
      </c>
      <c r="J36" s="29"/>
      <c r="K36" s="32"/>
      <c r="L36" s="32"/>
      <c r="M36" s="27"/>
      <c r="N36" s="32"/>
      <c r="O36" s="25"/>
      <c r="P36" s="22"/>
      <c r="Q36" s="84"/>
      <c r="R36" s="84"/>
      <c r="S36" s="27"/>
      <c r="T36" s="32"/>
      <c r="U36" s="25"/>
      <c r="V36" s="26"/>
      <c r="W36" s="32"/>
      <c r="X36" s="25"/>
      <c r="Y36" s="26"/>
      <c r="Z36" s="32"/>
      <c r="AA36" s="78"/>
    </row>
    <row r="37" spans="1:27" ht="12.75" customHeight="1">
      <c r="A37" s="24" t="s">
        <v>128</v>
      </c>
      <c r="B37" s="84">
        <v>0</v>
      </c>
      <c r="C37" s="74">
        <v>0</v>
      </c>
      <c r="D37" s="26"/>
      <c r="E37" s="32"/>
      <c r="F37" s="32"/>
      <c r="G37" s="23" t="s">
        <v>178</v>
      </c>
      <c r="H37" s="84">
        <v>2</v>
      </c>
      <c r="I37" s="74">
        <v>0</v>
      </c>
      <c r="J37" s="29"/>
      <c r="K37" s="32"/>
      <c r="L37" s="32"/>
      <c r="M37" s="45"/>
      <c r="N37" s="32"/>
      <c r="O37" s="25"/>
      <c r="P37" s="22"/>
      <c r="Q37" s="84"/>
      <c r="R37" s="84"/>
      <c r="S37" s="27"/>
      <c r="T37" s="32"/>
      <c r="U37" s="25"/>
      <c r="V37" s="26"/>
      <c r="W37" s="32"/>
      <c r="X37" s="25"/>
      <c r="Y37" s="26"/>
      <c r="Z37" s="32"/>
      <c r="AA37" s="78"/>
    </row>
    <row r="38" spans="1:27" ht="12.75" customHeight="1">
      <c r="A38" s="24" t="s">
        <v>131</v>
      </c>
      <c r="B38" s="84">
        <v>1</v>
      </c>
      <c r="C38" s="74">
        <v>0</v>
      </c>
      <c r="D38" s="26"/>
      <c r="E38" s="32"/>
      <c r="F38" s="32"/>
      <c r="G38" s="23" t="s">
        <v>129</v>
      </c>
      <c r="H38" s="84">
        <v>0</v>
      </c>
      <c r="I38" s="74">
        <v>0</v>
      </c>
      <c r="J38" s="26"/>
      <c r="K38" s="32"/>
      <c r="L38" s="32"/>
      <c r="M38" s="45"/>
      <c r="N38" s="32"/>
      <c r="O38" s="25"/>
      <c r="P38" s="26"/>
      <c r="Q38" s="32"/>
      <c r="R38" s="32"/>
      <c r="S38" s="27"/>
      <c r="T38" s="32"/>
      <c r="U38" s="25"/>
      <c r="V38" s="26"/>
      <c r="W38" s="32"/>
      <c r="X38" s="25"/>
      <c r="Y38" s="26"/>
      <c r="Z38" s="32"/>
      <c r="AA38" s="78"/>
    </row>
    <row r="39" spans="1:27" ht="12.75" customHeight="1">
      <c r="A39" s="24" t="s">
        <v>130</v>
      </c>
      <c r="B39" s="84">
        <v>0</v>
      </c>
      <c r="C39" s="74">
        <v>0</v>
      </c>
      <c r="D39" s="26"/>
      <c r="E39" s="32"/>
      <c r="F39" s="32"/>
      <c r="G39" s="23" t="s">
        <v>164</v>
      </c>
      <c r="H39" s="84">
        <v>0</v>
      </c>
      <c r="I39" s="74">
        <v>0</v>
      </c>
      <c r="J39" s="26"/>
      <c r="K39" s="32"/>
      <c r="L39" s="32"/>
      <c r="M39" s="27"/>
      <c r="N39" s="32"/>
      <c r="O39" s="25"/>
      <c r="P39" s="26"/>
      <c r="Q39" s="32"/>
      <c r="R39" s="32"/>
      <c r="S39" s="27"/>
      <c r="T39" s="32"/>
      <c r="U39" s="25"/>
      <c r="V39" s="26"/>
      <c r="W39" s="32"/>
      <c r="X39" s="25"/>
      <c r="Y39" s="26"/>
      <c r="Z39" s="32"/>
      <c r="AA39" s="78"/>
    </row>
    <row r="40" spans="1:27" ht="12.75" customHeight="1">
      <c r="A40" s="24" t="s">
        <v>132</v>
      </c>
      <c r="B40" s="84">
        <v>0</v>
      </c>
      <c r="C40" s="74">
        <v>0</v>
      </c>
      <c r="D40" s="26"/>
      <c r="E40" s="32"/>
      <c r="F40" s="32"/>
      <c r="G40" s="23" t="s">
        <v>133</v>
      </c>
      <c r="H40" s="84">
        <v>12</v>
      </c>
      <c r="I40" s="74">
        <v>3</v>
      </c>
      <c r="J40" s="26"/>
      <c r="K40" s="32"/>
      <c r="L40" s="32"/>
      <c r="M40" s="27"/>
      <c r="N40" s="32"/>
      <c r="O40" s="25"/>
      <c r="P40" s="26"/>
      <c r="Q40" s="32"/>
      <c r="R40" s="32"/>
      <c r="S40" s="27"/>
      <c r="T40" s="32"/>
      <c r="U40" s="25"/>
      <c r="V40" s="26"/>
      <c r="W40" s="32"/>
      <c r="X40" s="25"/>
      <c r="Y40" s="26"/>
      <c r="Z40" s="32"/>
      <c r="AA40" s="78"/>
    </row>
    <row r="41" spans="1:27" ht="12.75" customHeight="1">
      <c r="A41" s="24" t="s">
        <v>134</v>
      </c>
      <c r="B41" s="84">
        <v>0</v>
      </c>
      <c r="C41" s="74">
        <v>0</v>
      </c>
      <c r="D41" s="26"/>
      <c r="E41" s="32"/>
      <c r="F41" s="32"/>
      <c r="G41" s="23" t="s">
        <v>163</v>
      </c>
      <c r="H41" s="84">
        <v>0</v>
      </c>
      <c r="I41" s="74">
        <v>0</v>
      </c>
      <c r="J41" s="26"/>
      <c r="K41" s="32"/>
      <c r="L41" s="32"/>
      <c r="M41" s="27"/>
      <c r="N41" s="32"/>
      <c r="O41" s="25"/>
      <c r="P41" s="26"/>
      <c r="Q41" s="32"/>
      <c r="R41" s="32"/>
      <c r="S41" s="27"/>
      <c r="T41" s="32"/>
      <c r="U41" s="25"/>
      <c r="V41" s="26"/>
      <c r="W41" s="32"/>
      <c r="X41" s="25"/>
      <c r="Y41" s="26"/>
      <c r="Z41" s="32"/>
      <c r="AA41" s="78"/>
    </row>
    <row r="42" spans="1:27" ht="12.75" customHeight="1">
      <c r="A42" s="24" t="s">
        <v>136</v>
      </c>
      <c r="B42" s="84">
        <v>0</v>
      </c>
      <c r="C42" s="74">
        <v>0</v>
      </c>
      <c r="D42" s="26"/>
      <c r="E42" s="32"/>
      <c r="F42" s="32"/>
      <c r="G42" s="23" t="s">
        <v>135</v>
      </c>
      <c r="H42" s="84">
        <v>0</v>
      </c>
      <c r="I42" s="74">
        <v>0</v>
      </c>
      <c r="J42" s="26"/>
      <c r="K42" s="32"/>
      <c r="L42" s="32"/>
      <c r="M42" s="27"/>
      <c r="N42" s="32"/>
      <c r="O42" s="25"/>
      <c r="P42" s="26"/>
      <c r="Q42" s="32"/>
      <c r="R42" s="32"/>
      <c r="S42" s="27"/>
      <c r="T42" s="32"/>
      <c r="U42" s="25"/>
      <c r="V42" s="26"/>
      <c r="W42" s="32"/>
      <c r="X42" s="25"/>
      <c r="Y42" s="26"/>
      <c r="Z42" s="32"/>
      <c r="AA42" s="78"/>
    </row>
    <row r="43" spans="1:27" ht="12.75" customHeight="1">
      <c r="A43" s="24" t="s">
        <v>138</v>
      </c>
      <c r="B43" s="84">
        <v>0</v>
      </c>
      <c r="C43" s="74">
        <v>0</v>
      </c>
      <c r="D43" s="26"/>
      <c r="E43" s="32"/>
      <c r="F43" s="32"/>
      <c r="G43" s="23" t="s">
        <v>137</v>
      </c>
      <c r="H43" s="84">
        <v>0</v>
      </c>
      <c r="I43" s="74">
        <v>0</v>
      </c>
      <c r="J43" s="26"/>
      <c r="K43" s="32"/>
      <c r="L43" s="32"/>
      <c r="M43" s="27"/>
      <c r="N43" s="32"/>
      <c r="O43" s="25"/>
      <c r="P43" s="26"/>
      <c r="Q43" s="32"/>
      <c r="R43" s="32"/>
      <c r="S43" s="27"/>
      <c r="T43" s="32"/>
      <c r="U43" s="25"/>
      <c r="V43" s="26"/>
      <c r="W43" s="32"/>
      <c r="X43" s="25"/>
      <c r="Y43" s="26"/>
      <c r="Z43" s="32"/>
      <c r="AA43" s="78"/>
    </row>
    <row r="44" spans="1:27" ht="12.75" customHeight="1">
      <c r="A44" s="24" t="s">
        <v>140</v>
      </c>
      <c r="B44" s="84">
        <v>0</v>
      </c>
      <c r="C44" s="74">
        <v>0</v>
      </c>
      <c r="D44" s="26"/>
      <c r="E44" s="32"/>
      <c r="F44" s="32"/>
      <c r="G44" s="23" t="s">
        <v>139</v>
      </c>
      <c r="H44" s="84">
        <v>0</v>
      </c>
      <c r="I44" s="74">
        <v>0</v>
      </c>
      <c r="J44" s="26"/>
      <c r="K44" s="32"/>
      <c r="L44" s="32"/>
      <c r="M44" s="27"/>
      <c r="N44" s="32"/>
      <c r="O44" s="25"/>
      <c r="P44" s="26"/>
      <c r="Q44" s="32"/>
      <c r="R44" s="32"/>
      <c r="S44" s="27"/>
      <c r="T44" s="32"/>
      <c r="U44" s="25"/>
      <c r="V44" s="26"/>
      <c r="W44" s="32"/>
      <c r="X44" s="25"/>
      <c r="Y44" s="26"/>
      <c r="Z44" s="32"/>
      <c r="AA44" s="78"/>
    </row>
    <row r="45" spans="1:27" ht="12.75" customHeight="1">
      <c r="A45" s="24" t="s">
        <v>224</v>
      </c>
      <c r="B45" s="84">
        <v>0</v>
      </c>
      <c r="C45" s="74">
        <v>0</v>
      </c>
      <c r="D45" s="26"/>
      <c r="E45" s="32"/>
      <c r="F45" s="32"/>
      <c r="G45" s="23" t="s">
        <v>141</v>
      </c>
      <c r="H45" s="84">
        <v>0</v>
      </c>
      <c r="I45" s="74">
        <v>0</v>
      </c>
      <c r="J45" s="26"/>
      <c r="K45" s="32"/>
      <c r="L45" s="32"/>
      <c r="M45" s="27"/>
      <c r="N45" s="32"/>
      <c r="O45" s="25"/>
      <c r="P45" s="26"/>
      <c r="Q45" s="32"/>
      <c r="R45" s="32"/>
      <c r="S45" s="27"/>
      <c r="T45" s="32"/>
      <c r="U45" s="25"/>
      <c r="V45" s="26"/>
      <c r="W45" s="32"/>
      <c r="X45" s="25"/>
      <c r="Y45" s="26"/>
      <c r="Z45" s="32"/>
      <c r="AA45" s="78"/>
    </row>
    <row r="46" spans="1:27" ht="12.75" customHeight="1">
      <c r="A46" s="24" t="s">
        <v>144</v>
      </c>
      <c r="B46" s="84">
        <v>0</v>
      </c>
      <c r="C46" s="74">
        <v>0</v>
      </c>
      <c r="D46" s="26"/>
      <c r="E46" s="32"/>
      <c r="F46" s="32"/>
      <c r="G46" s="23" t="s">
        <v>143</v>
      </c>
      <c r="H46" s="84">
        <v>1</v>
      </c>
      <c r="I46" s="74">
        <v>2</v>
      </c>
      <c r="J46" s="29"/>
      <c r="K46" s="32"/>
      <c r="L46" s="32"/>
      <c r="M46" s="31"/>
      <c r="N46" s="32"/>
      <c r="O46" s="25"/>
      <c r="P46" s="26"/>
      <c r="Q46" s="32"/>
      <c r="R46" s="32"/>
      <c r="S46" s="27"/>
      <c r="T46" s="32"/>
      <c r="U46" s="25"/>
      <c r="V46" s="26"/>
      <c r="W46" s="32"/>
      <c r="X46" s="25"/>
      <c r="Y46" s="26"/>
      <c r="Z46" s="32"/>
      <c r="AA46" s="78"/>
    </row>
    <row r="47" spans="1:27" ht="12.75" customHeight="1">
      <c r="A47" s="24" t="s">
        <v>146</v>
      </c>
      <c r="B47" s="84">
        <v>0</v>
      </c>
      <c r="C47" s="74">
        <v>0</v>
      </c>
      <c r="D47" s="80"/>
      <c r="E47" s="80"/>
      <c r="F47" s="80"/>
      <c r="G47" s="23" t="s">
        <v>145</v>
      </c>
      <c r="H47" s="84">
        <v>0</v>
      </c>
      <c r="I47" s="74">
        <v>0</v>
      </c>
      <c r="J47" s="29"/>
      <c r="K47" s="32"/>
      <c r="L47" s="32"/>
      <c r="M47" s="31"/>
      <c r="N47" s="32"/>
      <c r="O47" s="25"/>
      <c r="P47" s="26"/>
      <c r="Q47" s="32"/>
      <c r="R47" s="32"/>
      <c r="S47" s="27"/>
      <c r="T47" s="32"/>
      <c r="U47" s="25"/>
      <c r="V47" s="26"/>
      <c r="W47" s="32"/>
      <c r="X47" s="25"/>
      <c r="Y47" s="26"/>
      <c r="Z47" s="32"/>
      <c r="AA47" s="78"/>
    </row>
    <row r="48" spans="1:27" ht="12.75" customHeight="1">
      <c r="A48" s="24" t="s">
        <v>148</v>
      </c>
      <c r="B48" s="84">
        <v>16</v>
      </c>
      <c r="C48" s="74">
        <v>19</v>
      </c>
      <c r="D48" s="80"/>
      <c r="E48" s="80"/>
      <c r="F48" s="80"/>
      <c r="G48" s="23" t="s">
        <v>147</v>
      </c>
      <c r="H48" s="84">
        <v>0</v>
      </c>
      <c r="I48" s="74">
        <v>0</v>
      </c>
      <c r="J48" s="80"/>
      <c r="K48" s="80"/>
      <c r="L48" s="80"/>
      <c r="M48" s="80"/>
      <c r="N48" s="80"/>
      <c r="O48" s="25"/>
      <c r="P48" s="80"/>
      <c r="Q48" s="80"/>
      <c r="R48" s="80"/>
      <c r="S48" s="80"/>
      <c r="T48" s="80"/>
      <c r="U48" s="25"/>
      <c r="V48" s="80"/>
      <c r="W48" s="80"/>
      <c r="X48" s="25"/>
      <c r="Y48" s="80"/>
      <c r="Z48" s="80"/>
      <c r="AA48" s="78"/>
    </row>
    <row r="49" spans="1:27" ht="12.75" customHeight="1">
      <c r="A49" s="24"/>
      <c r="B49" s="84"/>
      <c r="C49" s="74"/>
      <c r="D49" s="80"/>
      <c r="E49" s="80"/>
      <c r="F49" s="80"/>
      <c r="G49" s="23" t="s">
        <v>222</v>
      </c>
      <c r="H49" s="84">
        <v>0</v>
      </c>
      <c r="I49" s="74">
        <v>0</v>
      </c>
      <c r="J49" s="80"/>
      <c r="K49" s="80"/>
      <c r="L49" s="80"/>
      <c r="M49" s="80"/>
      <c r="N49" s="80"/>
      <c r="O49" s="25"/>
      <c r="P49" s="80"/>
      <c r="Q49" s="80"/>
      <c r="R49" s="80"/>
      <c r="S49" s="80"/>
      <c r="T49" s="80"/>
      <c r="U49" s="25"/>
      <c r="V49" s="80"/>
      <c r="W49" s="80"/>
      <c r="X49" s="25"/>
      <c r="Y49" s="80"/>
      <c r="Z49" s="80"/>
      <c r="AA49" s="78"/>
    </row>
    <row r="50" spans="1:27" ht="12.75" customHeight="1">
      <c r="A50" s="24"/>
      <c r="B50" s="80"/>
      <c r="C50" s="74"/>
      <c r="D50" s="26"/>
      <c r="E50" s="32"/>
      <c r="F50" s="32"/>
      <c r="G50" s="23" t="s">
        <v>216</v>
      </c>
      <c r="H50" s="84">
        <v>1</v>
      </c>
      <c r="I50" s="74">
        <v>0</v>
      </c>
      <c r="J50" s="29"/>
      <c r="K50" s="32"/>
      <c r="L50" s="32"/>
      <c r="M50" s="31"/>
      <c r="N50" s="32"/>
      <c r="O50" s="25"/>
      <c r="P50" s="26"/>
      <c r="Q50" s="32"/>
      <c r="R50" s="32"/>
      <c r="S50" s="27"/>
      <c r="T50" s="32"/>
      <c r="U50" s="25"/>
      <c r="V50" s="26"/>
      <c r="W50" s="32"/>
      <c r="X50" s="25"/>
      <c r="Y50" s="26"/>
      <c r="Z50" s="32"/>
      <c r="AA50" s="78"/>
    </row>
    <row r="51" spans="1:27" ht="12.75" customHeight="1" thickBot="1">
      <c r="A51" s="24"/>
      <c r="B51" s="80"/>
      <c r="C51" s="74"/>
      <c r="D51" s="26"/>
      <c r="E51" s="32"/>
      <c r="F51" s="32"/>
      <c r="G51" s="23" t="s">
        <v>149</v>
      </c>
      <c r="H51" s="84">
        <v>0</v>
      </c>
      <c r="I51" s="74">
        <v>0</v>
      </c>
      <c r="J51" s="29"/>
      <c r="K51" s="32"/>
      <c r="L51" s="32"/>
      <c r="M51" s="31"/>
      <c r="N51" s="32"/>
      <c r="O51" s="25"/>
      <c r="P51" s="26"/>
      <c r="Q51" s="32"/>
      <c r="R51" s="32"/>
      <c r="S51" s="27"/>
      <c r="T51" s="32"/>
      <c r="U51" s="25"/>
      <c r="V51" s="26"/>
      <c r="W51" s="32"/>
      <c r="X51" s="25"/>
      <c r="Y51" s="26"/>
      <c r="Z51" s="32"/>
      <c r="AA51" s="78"/>
    </row>
    <row r="52" spans="1:27" ht="12.75" customHeight="1" thickBot="1">
      <c r="A52" s="33" t="s">
        <v>150</v>
      </c>
      <c r="B52" s="52">
        <f>SUM(B7:B51)</f>
        <v>35</v>
      </c>
      <c r="C52" s="51">
        <f>SUM(C7:C51)</f>
        <v>32</v>
      </c>
      <c r="D52" s="34" t="s">
        <v>150</v>
      </c>
      <c r="E52" s="52">
        <f>SUM(E7:E51)</f>
        <v>191</v>
      </c>
      <c r="F52" s="52">
        <f>SUM(F7:F51)</f>
        <v>164</v>
      </c>
      <c r="G52" s="35" t="s">
        <v>150</v>
      </c>
      <c r="H52" s="52">
        <f>SUM(H7:H51)</f>
        <v>24</v>
      </c>
      <c r="I52" s="51">
        <f>SUM(I7:I51)</f>
        <v>11</v>
      </c>
      <c r="J52" s="35" t="s">
        <v>150</v>
      </c>
      <c r="K52" s="52">
        <f>SUM(K7:K51)</f>
        <v>152</v>
      </c>
      <c r="L52" s="52">
        <f>SUM(L7:L51)</f>
        <v>141</v>
      </c>
      <c r="M52" s="35" t="s">
        <v>150</v>
      </c>
      <c r="N52" s="52">
        <f>SUM(N7:N51)</f>
        <v>12</v>
      </c>
      <c r="O52" s="51">
        <f>SUM(O7:O51)</f>
        <v>26</v>
      </c>
      <c r="P52" s="35" t="s">
        <v>150</v>
      </c>
      <c r="Q52" s="52">
        <f>SUM(Q8:Q51)</f>
        <v>119</v>
      </c>
      <c r="R52" s="52">
        <f>SUM(R8:R51)</f>
        <v>183</v>
      </c>
      <c r="S52" s="34" t="s">
        <v>150</v>
      </c>
      <c r="T52" s="52">
        <f>SUM(T7:T51)</f>
        <v>3</v>
      </c>
      <c r="U52" s="51">
        <f>SUM(U7:U51)</f>
        <v>3</v>
      </c>
      <c r="V52" s="35" t="s">
        <v>150</v>
      </c>
      <c r="W52" s="52">
        <f>SUM(W7:W51)</f>
        <v>1</v>
      </c>
      <c r="X52" s="51">
        <f>SUM(X7:X51)</f>
        <v>0</v>
      </c>
      <c r="Y52" s="35" t="s">
        <v>150</v>
      </c>
      <c r="Z52" s="52">
        <f>SUM(Z7:Z51)</f>
        <v>0</v>
      </c>
      <c r="AA52" s="53">
        <f>SUM(AA7:AA51)</f>
        <v>0</v>
      </c>
    </row>
    <row r="53" spans="1:27" ht="12.75" customHeight="1" thickBot="1">
      <c r="A53" s="36" t="s">
        <v>151</v>
      </c>
      <c r="B53" s="48">
        <f>B52*100/B54</f>
        <v>52.23880597014925</v>
      </c>
      <c r="C53" s="49">
        <f>C52*100/B54</f>
        <v>47.76119402985075</v>
      </c>
      <c r="D53" s="37" t="s">
        <v>151</v>
      </c>
      <c r="E53" s="48">
        <f>E52*100/E54</f>
        <v>53.80281690140845</v>
      </c>
      <c r="F53" s="48">
        <f>F52*100/E54</f>
        <v>46.19718309859155</v>
      </c>
      <c r="G53" s="38" t="s">
        <v>151</v>
      </c>
      <c r="H53" s="48">
        <f>H52*100/H54</f>
        <v>68.57142857142857</v>
      </c>
      <c r="I53" s="49">
        <f>I52*100/H54</f>
        <v>31.428571428571427</v>
      </c>
      <c r="J53" s="38" t="s">
        <v>151</v>
      </c>
      <c r="K53" s="48">
        <f>K52*100/K54</f>
        <v>51.877133105802045</v>
      </c>
      <c r="L53" s="48">
        <f>L52*100/K54</f>
        <v>48.122866894197955</v>
      </c>
      <c r="M53" s="38" t="s">
        <v>151</v>
      </c>
      <c r="N53" s="48">
        <f>N52*100/N54</f>
        <v>31.57894736842105</v>
      </c>
      <c r="O53" s="49">
        <f>O52*100/N54</f>
        <v>68.42105263157895</v>
      </c>
      <c r="P53" s="38" t="s">
        <v>151</v>
      </c>
      <c r="Q53" s="48">
        <f>Q52*100/Q54</f>
        <v>39.40397350993378</v>
      </c>
      <c r="R53" s="49">
        <f>R52*100/Q54</f>
        <v>60.59602649006622</v>
      </c>
      <c r="S53" s="38" t="s">
        <v>151</v>
      </c>
      <c r="T53" s="48">
        <f>T52*100/T54</f>
        <v>50</v>
      </c>
      <c r="U53" s="49">
        <f>U52*100/T54</f>
        <v>50</v>
      </c>
      <c r="V53" s="38" t="s">
        <v>151</v>
      </c>
      <c r="W53" s="48">
        <f>W52*100/W54</f>
        <v>100</v>
      </c>
      <c r="X53" s="49">
        <f>X52*100/W54</f>
        <v>0</v>
      </c>
      <c r="Y53" s="38" t="s">
        <v>151</v>
      </c>
      <c r="Z53" s="48">
        <v>0</v>
      </c>
      <c r="AA53" s="85">
        <v>0</v>
      </c>
    </row>
    <row r="54" spans="1:27" ht="12.75" customHeight="1" thickBot="1">
      <c r="A54" s="2" t="s">
        <v>152</v>
      </c>
      <c r="B54" s="117">
        <f>SUM(B52:C52)</f>
        <v>67</v>
      </c>
      <c r="C54" s="103"/>
      <c r="D54" s="3" t="s">
        <v>152</v>
      </c>
      <c r="E54" s="118">
        <f>SUM(E52:F52)</f>
        <v>355</v>
      </c>
      <c r="F54" s="101"/>
      <c r="G54" s="4" t="s">
        <v>152</v>
      </c>
      <c r="H54" s="119">
        <f>SUM(H52:I52)</f>
        <v>35</v>
      </c>
      <c r="I54" s="120"/>
      <c r="J54" s="5" t="s">
        <v>152</v>
      </c>
      <c r="K54" s="121">
        <f>SUM(K52:L52)</f>
        <v>293</v>
      </c>
      <c r="L54" s="122"/>
      <c r="M54" s="6" t="s">
        <v>152</v>
      </c>
      <c r="N54" s="104">
        <f>SUM(N52:O52)</f>
        <v>38</v>
      </c>
      <c r="O54" s="105"/>
      <c r="P54" s="7" t="s">
        <v>152</v>
      </c>
      <c r="Q54" s="106">
        <f>SUM(Q52:R52)</f>
        <v>302</v>
      </c>
      <c r="R54" s="101"/>
      <c r="S54" s="8" t="s">
        <v>152</v>
      </c>
      <c r="T54" s="107">
        <f>SUM(T52:U52)</f>
        <v>6</v>
      </c>
      <c r="U54" s="103"/>
      <c r="V54" s="9" t="s">
        <v>152</v>
      </c>
      <c r="W54" s="116">
        <f>SUM(W52:X52)</f>
        <v>1</v>
      </c>
      <c r="X54" s="103"/>
      <c r="Y54" s="10" t="s">
        <v>152</v>
      </c>
      <c r="Z54" s="90">
        <f>SUM(Z52:AA52)</f>
        <v>0</v>
      </c>
      <c r="AA54" s="91"/>
    </row>
    <row r="55" spans="1:27" ht="12.75" customHeight="1" thickBot="1">
      <c r="A55" s="11"/>
      <c r="B55" s="12"/>
      <c r="C55" s="13"/>
      <c r="D55" s="92" t="s">
        <v>152</v>
      </c>
      <c r="E55" s="93"/>
      <c r="F55" s="93"/>
      <c r="G55" s="93"/>
      <c r="H55" s="94">
        <f>SUM(E54+H54)</f>
        <v>390</v>
      </c>
      <c r="I55" s="95"/>
      <c r="J55" s="96" t="s">
        <v>152</v>
      </c>
      <c r="K55" s="97"/>
      <c r="L55" s="97"/>
      <c r="M55" s="97"/>
      <c r="N55" s="98">
        <f>SUM(K54+N54)</f>
        <v>331</v>
      </c>
      <c r="O55" s="99"/>
      <c r="P55" s="100" t="s">
        <v>152</v>
      </c>
      <c r="Q55" s="93"/>
      <c r="R55" s="93"/>
      <c r="S55" s="101"/>
      <c r="T55" s="102">
        <f>SUM(Q54+T54)</f>
        <v>308</v>
      </c>
      <c r="U55" s="103"/>
      <c r="W55" s="75"/>
      <c r="X55" s="75"/>
      <c r="Y55" s="11"/>
      <c r="Z55" s="14"/>
      <c r="AA55" s="15"/>
    </row>
  </sheetData>
  <sheetProtection/>
  <mergeCells count="27">
    <mergeCell ref="V5:X5"/>
    <mergeCell ref="Y5:AA5"/>
    <mergeCell ref="M3:O3"/>
    <mergeCell ref="A5:C5"/>
    <mergeCell ref="D5:I5"/>
    <mergeCell ref="J5:O5"/>
    <mergeCell ref="P5:U5"/>
    <mergeCell ref="Z2:AA2"/>
    <mergeCell ref="M2:O2"/>
    <mergeCell ref="S2:U2"/>
    <mergeCell ref="S3:U3"/>
    <mergeCell ref="Z3:AA3"/>
    <mergeCell ref="B54:C54"/>
    <mergeCell ref="E54:F54"/>
    <mergeCell ref="K54:L54"/>
    <mergeCell ref="Q54:R54"/>
    <mergeCell ref="W54:X54"/>
    <mergeCell ref="Z54:AA54"/>
    <mergeCell ref="H54:I54"/>
    <mergeCell ref="N54:O54"/>
    <mergeCell ref="T54:U54"/>
    <mergeCell ref="D55:G55"/>
    <mergeCell ref="H55:I55"/>
    <mergeCell ref="J55:M55"/>
    <mergeCell ref="N55:O55"/>
    <mergeCell ref="P55:S55"/>
    <mergeCell ref="T55:U55"/>
  </mergeCells>
  <printOptions/>
  <pageMargins left="0" right="0" top="0" bottom="0" header="0" footer="0"/>
  <pageSetup horizontalDpi="600" verticalDpi="600" orientation="landscape" paperSize="9" scale="84" r:id="rId2"/>
  <ignoredErrors>
    <ignoredError sqref="P2" unlockedFormula="1"/>
    <ignoredError sqref="Q52:R5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victor.bassas</dc:creator>
  <cp:keywords/>
  <dc:description/>
  <cp:lastModifiedBy>Victor Bassas</cp:lastModifiedBy>
  <cp:lastPrinted>2016-07-07T11:52:29Z</cp:lastPrinted>
  <dcterms:created xsi:type="dcterms:W3CDTF">2005-02-22T11:54:54Z</dcterms:created>
  <dcterms:modified xsi:type="dcterms:W3CDTF">2016-07-07T11:58:24Z</dcterms:modified>
  <cp:category/>
  <cp:version/>
  <cp:contentType/>
  <cp:contentStatus/>
</cp:coreProperties>
</file>